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tore.vishi\Desktop\Raportet financiare TM 2025\RAPORTET PERIODIKE 2025\"/>
    </mc:Choice>
  </mc:AlternateContent>
  <xr:revisionPtr revIDLastSave="0" documentId="13_ncr:1_{3AF23589-9D82-4A0B-B062-D080B23086EA}" xr6:coauthVersionLast="47" xr6:coauthVersionMax="47" xr10:uidLastSave="{00000000-0000-0000-0000-000000000000}"/>
  <bookViews>
    <workbookView xWindow="780" yWindow="780" windowWidth="11775" windowHeight="15045" firstSheet="2" activeTab="3" xr2:uid="{4964232C-C31A-4CF2-A4E2-905D82B36041}"/>
  </bookViews>
  <sheets>
    <sheet name="Buxheti i planifikuar 2025" sheetId="1" r:id="rId1"/>
    <sheet name="SHPENZIMET-2025" sheetId="2" r:id="rId2"/>
    <sheet name="S.Transfere&amp;Komunalit" sheetId="3" r:id="rId3"/>
    <sheet name="HVK" sheetId="4" r:id="rId4"/>
    <sheet name="M&amp;SH" sheetId="5" r:id="rId5"/>
    <sheet name="Subvencionet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4" l="1"/>
  <c r="I32" i="2"/>
  <c r="G31" i="2"/>
  <c r="C39" i="4"/>
  <c r="D23" i="4"/>
  <c r="D29" i="4"/>
  <c r="D33" i="4"/>
  <c r="K8" i="3"/>
  <c r="K16" i="3"/>
  <c r="K17" i="3"/>
  <c r="K19" i="3"/>
  <c r="B9" i="4"/>
  <c r="F3" i="4"/>
  <c r="M33" i="5"/>
  <c r="J3" i="2"/>
  <c r="J16" i="2"/>
  <c r="K9" i="3"/>
  <c r="K5" i="3"/>
  <c r="K7" i="3"/>
  <c r="K6" i="3"/>
  <c r="N32" i="5"/>
  <c r="C4" i="4"/>
  <c r="J19" i="3"/>
  <c r="I17" i="3"/>
  <c r="I18" i="3"/>
  <c r="K18" i="3" s="1"/>
  <c r="I16" i="3"/>
  <c r="H19" i="3"/>
  <c r="G19" i="3"/>
  <c r="F19" i="3"/>
  <c r="E19" i="3"/>
  <c r="C22" i="6"/>
  <c r="C18" i="6"/>
  <c r="E20" i="1"/>
  <c r="P4" i="5"/>
  <c r="P3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L23" i="5"/>
  <c r="M23" i="5" s="1"/>
  <c r="K15" i="5"/>
  <c r="M15" i="5" s="1"/>
  <c r="J10" i="5"/>
  <c r="I6" i="3"/>
  <c r="I7" i="3"/>
  <c r="I8" i="3"/>
  <c r="I5" i="3"/>
  <c r="G26" i="2"/>
  <c r="I3" i="2"/>
  <c r="D14" i="2"/>
  <c r="D3" i="2"/>
  <c r="C20" i="1"/>
  <c r="C20" i="4"/>
  <c r="C40" i="4"/>
  <c r="C38" i="4"/>
  <c r="C30" i="4"/>
  <c r="C29" i="4"/>
  <c r="C31" i="4" s="1"/>
  <c r="C18" i="4"/>
  <c r="C16" i="4"/>
  <c r="D13" i="2"/>
  <c r="C24" i="6"/>
  <c r="C20" i="6"/>
  <c r="C16" i="6"/>
  <c r="C12" i="6"/>
  <c r="J34" i="5"/>
  <c r="I34" i="5"/>
  <c r="H34" i="5"/>
  <c r="G34" i="5"/>
  <c r="F34" i="5"/>
  <c r="E34" i="5"/>
  <c r="D34" i="5"/>
  <c r="C34" i="5"/>
  <c r="M32" i="5"/>
  <c r="M31" i="5"/>
  <c r="M30" i="5"/>
  <c r="M29" i="5"/>
  <c r="M28" i="5"/>
  <c r="M27" i="5"/>
  <c r="M26" i="5"/>
  <c r="M25" i="5"/>
  <c r="M24" i="5"/>
  <c r="M22" i="5"/>
  <c r="M21" i="5"/>
  <c r="M20" i="5"/>
  <c r="M19" i="5"/>
  <c r="M18" i="5"/>
  <c r="M17" i="5"/>
  <c r="M16" i="5"/>
  <c r="M14" i="5"/>
  <c r="M13" i="5"/>
  <c r="M12" i="5"/>
  <c r="M11" i="5"/>
  <c r="M9" i="5"/>
  <c r="M8" i="5"/>
  <c r="M7" i="5"/>
  <c r="M6" i="5"/>
  <c r="M5" i="5"/>
  <c r="M4" i="5"/>
  <c r="M3" i="5"/>
  <c r="E42" i="4"/>
  <c r="E24" i="4"/>
  <c r="E22" i="4"/>
  <c r="E25" i="4" s="1"/>
  <c r="E19" i="4"/>
  <c r="E16" i="4"/>
  <c r="E15" i="4"/>
  <c r="E14" i="4"/>
  <c r="E13" i="4"/>
  <c r="E12" i="4"/>
  <c r="E11" i="4"/>
  <c r="E9" i="4"/>
  <c r="D3" i="4"/>
  <c r="E46" i="4"/>
  <c r="C46" i="4"/>
  <c r="B46" i="4"/>
  <c r="F45" i="4"/>
  <c r="F44" i="4"/>
  <c r="F43" i="4"/>
  <c r="F46" i="4" s="1"/>
  <c r="E41" i="4"/>
  <c r="B41" i="4"/>
  <c r="C41" i="4"/>
  <c r="E39" i="4"/>
  <c r="B39" i="4"/>
  <c r="F38" i="4"/>
  <c r="D38" i="4"/>
  <c r="F37" i="4"/>
  <c r="E36" i="4"/>
  <c r="B36" i="4"/>
  <c r="F35" i="4"/>
  <c r="D35" i="4"/>
  <c r="F34" i="4"/>
  <c r="D34" i="4"/>
  <c r="F33" i="4"/>
  <c r="C36" i="4"/>
  <c r="E31" i="4"/>
  <c r="B31" i="4"/>
  <c r="F30" i="4"/>
  <c r="D30" i="4"/>
  <c r="F28" i="4"/>
  <c r="D28" i="4"/>
  <c r="F27" i="4"/>
  <c r="D27" i="4"/>
  <c r="F26" i="4"/>
  <c r="D26" i="4"/>
  <c r="B25" i="4"/>
  <c r="F24" i="4"/>
  <c r="F23" i="4"/>
  <c r="F22" i="4"/>
  <c r="D22" i="4"/>
  <c r="E21" i="4"/>
  <c r="F20" i="4"/>
  <c r="D20" i="4"/>
  <c r="D19" i="4"/>
  <c r="F18" i="4"/>
  <c r="F21" i="4" s="1"/>
  <c r="D18" i="4"/>
  <c r="E17" i="4"/>
  <c r="C17" i="4"/>
  <c r="B17" i="4"/>
  <c r="F16" i="4"/>
  <c r="D16" i="4"/>
  <c r="F15" i="4"/>
  <c r="D13" i="4"/>
  <c r="D12" i="4"/>
  <c r="F11" i="4"/>
  <c r="F10" i="4"/>
  <c r="D10" i="4"/>
  <c r="F9" i="4"/>
  <c r="D9" i="4"/>
  <c r="C8" i="4"/>
  <c r="B8" i="4"/>
  <c r="F7" i="4"/>
  <c r="D7" i="4"/>
  <c r="F6" i="4"/>
  <c r="D6" i="4"/>
  <c r="F5" i="4"/>
  <c r="D5" i="4"/>
  <c r="F4" i="4"/>
  <c r="E8" i="4"/>
  <c r="D19" i="3"/>
  <c r="J9" i="3"/>
  <c r="H9" i="3"/>
  <c r="G9" i="3"/>
  <c r="F9" i="3"/>
  <c r="E9" i="3"/>
  <c r="D9" i="3"/>
  <c r="I78" i="2"/>
  <c r="I77" i="2"/>
  <c r="I76" i="2"/>
  <c r="H75" i="2"/>
  <c r="G75" i="2"/>
  <c r="F75" i="2"/>
  <c r="E75" i="2"/>
  <c r="D75" i="2"/>
  <c r="H74" i="2"/>
  <c r="H80" i="2" s="1"/>
  <c r="G74" i="2"/>
  <c r="G80" i="2" s="1"/>
  <c r="F74" i="2"/>
  <c r="F80" i="2" s="1"/>
  <c r="E74" i="2"/>
  <c r="E80" i="2" s="1"/>
  <c r="D74" i="2"/>
  <c r="I73" i="2"/>
  <c r="I72" i="2"/>
  <c r="I71" i="2"/>
  <c r="I70" i="2"/>
  <c r="I69" i="2"/>
  <c r="I68" i="2"/>
  <c r="I67" i="2"/>
  <c r="I66" i="2"/>
  <c r="J54" i="2"/>
  <c r="I54" i="2"/>
  <c r="H54" i="2"/>
  <c r="J53" i="2"/>
  <c r="I53" i="2"/>
  <c r="H53" i="2"/>
  <c r="G52" i="2"/>
  <c r="G55" i="2" s="1"/>
  <c r="F52" i="2"/>
  <c r="J52" i="2" s="1"/>
  <c r="E52" i="2"/>
  <c r="I52" i="2" s="1"/>
  <c r="D52" i="2"/>
  <c r="D55" i="2" s="1"/>
  <c r="J51" i="2"/>
  <c r="I51" i="2"/>
  <c r="H51" i="2"/>
  <c r="J50" i="2"/>
  <c r="I50" i="2"/>
  <c r="H50" i="2"/>
  <c r="J49" i="2"/>
  <c r="I49" i="2"/>
  <c r="H49" i="2"/>
  <c r="J48" i="2"/>
  <c r="I48" i="2"/>
  <c r="H48" i="2"/>
  <c r="J47" i="2"/>
  <c r="I47" i="2"/>
  <c r="H47" i="2"/>
  <c r="J46" i="2"/>
  <c r="I46" i="2"/>
  <c r="H46" i="2"/>
  <c r="J45" i="2"/>
  <c r="I45" i="2"/>
  <c r="H45" i="2"/>
  <c r="J44" i="2"/>
  <c r="I44" i="2"/>
  <c r="H44" i="2"/>
  <c r="F32" i="2"/>
  <c r="I31" i="2"/>
  <c r="H31" i="2"/>
  <c r="I15" i="2"/>
  <c r="I14" i="2"/>
  <c r="C14" i="2"/>
  <c r="H13" i="2"/>
  <c r="H16" i="2" s="1"/>
  <c r="G13" i="2"/>
  <c r="C13" i="2"/>
  <c r="I12" i="2"/>
  <c r="I11" i="2"/>
  <c r="I10" i="2"/>
  <c r="I9" i="2"/>
  <c r="F13" i="2"/>
  <c r="E13" i="2"/>
  <c r="I8" i="2"/>
  <c r="I7" i="2"/>
  <c r="I6" i="2"/>
  <c r="I5" i="2"/>
  <c r="F22" i="1"/>
  <c r="F21" i="1"/>
  <c r="H26" i="1"/>
  <c r="I25" i="1"/>
  <c r="H25" i="1"/>
  <c r="G25" i="1"/>
  <c r="F24" i="1"/>
  <c r="E24" i="1"/>
  <c r="I24" i="1" s="1"/>
  <c r="D24" i="1"/>
  <c r="C24" i="1"/>
  <c r="I23" i="1"/>
  <c r="H23" i="1"/>
  <c r="G23" i="1"/>
  <c r="G22" i="1"/>
  <c r="H22" i="1"/>
  <c r="I21" i="1"/>
  <c r="F20" i="1"/>
  <c r="F28" i="1" s="1"/>
  <c r="E28" i="1"/>
  <c r="I19" i="3" l="1"/>
  <c r="C26" i="6"/>
  <c r="L34" i="5"/>
  <c r="F29" i="4"/>
  <c r="F31" i="4"/>
  <c r="F39" i="4"/>
  <c r="M10" i="5"/>
  <c r="M34" i="5" s="1"/>
  <c r="K34" i="5"/>
  <c r="O34" i="5"/>
  <c r="D31" i="4"/>
  <c r="F25" i="4"/>
  <c r="B42" i="4"/>
  <c r="B47" i="4" s="1"/>
  <c r="E47" i="4"/>
  <c r="D41" i="4"/>
  <c r="F17" i="4"/>
  <c r="D24" i="4"/>
  <c r="C25" i="4"/>
  <c r="D17" i="4"/>
  <c r="D37" i="4"/>
  <c r="D11" i="4"/>
  <c r="F32" i="4"/>
  <c r="F36" i="4" s="1"/>
  <c r="C21" i="4"/>
  <c r="D8" i="4"/>
  <c r="D15" i="4"/>
  <c r="F40" i="4"/>
  <c r="F41" i="4" s="1"/>
  <c r="F8" i="4"/>
  <c r="D40" i="4"/>
  <c r="D32" i="4"/>
  <c r="I9" i="3"/>
  <c r="C16" i="2"/>
  <c r="D32" i="2"/>
  <c r="D80" i="2"/>
  <c r="E16" i="2"/>
  <c r="E55" i="2"/>
  <c r="F16" i="2"/>
  <c r="D16" i="2"/>
  <c r="F55" i="2"/>
  <c r="J55" i="2" s="1"/>
  <c r="G16" i="2"/>
  <c r="J30" i="2"/>
  <c r="I30" i="2"/>
  <c r="G30" i="2"/>
  <c r="H26" i="2"/>
  <c r="H30" i="2"/>
  <c r="I74" i="2"/>
  <c r="I75" i="2"/>
  <c r="I4" i="2"/>
  <c r="H52" i="2"/>
  <c r="C28" i="1"/>
  <c r="D28" i="1"/>
  <c r="G28" i="1" s="1"/>
  <c r="I28" i="1"/>
  <c r="H28" i="1"/>
  <c r="H20" i="1"/>
  <c r="G24" i="1"/>
  <c r="G21" i="1"/>
  <c r="I22" i="1"/>
  <c r="H24" i="1"/>
  <c r="G20" i="1"/>
  <c r="I20" i="1"/>
  <c r="H21" i="1"/>
  <c r="N9" i="5" l="1"/>
  <c r="N12" i="5"/>
  <c r="I16" i="2"/>
  <c r="D17" i="2" s="1"/>
  <c r="N7" i="5"/>
  <c r="G35" i="5"/>
  <c r="N14" i="5"/>
  <c r="L35" i="5"/>
  <c r="N33" i="5"/>
  <c r="N28" i="5"/>
  <c r="N11" i="5"/>
  <c r="N24" i="5"/>
  <c r="N30" i="5"/>
  <c r="N4" i="5"/>
  <c r="N19" i="5"/>
  <c r="K35" i="5"/>
  <c r="P34" i="5"/>
  <c r="N20" i="5"/>
  <c r="N8" i="5"/>
  <c r="F35" i="5"/>
  <c r="E35" i="5"/>
  <c r="D35" i="5"/>
  <c r="C35" i="5"/>
  <c r="N3" i="5"/>
  <c r="N5" i="5"/>
  <c r="N15" i="5"/>
  <c r="N25" i="5"/>
  <c r="N23" i="5"/>
  <c r="N10" i="5"/>
  <c r="N21" i="5"/>
  <c r="N22" i="5"/>
  <c r="J35" i="5"/>
  <c r="I35" i="5"/>
  <c r="N6" i="5"/>
  <c r="H35" i="5"/>
  <c r="N18" i="5"/>
  <c r="N27" i="5"/>
  <c r="N26" i="5"/>
  <c r="N17" i="5"/>
  <c r="C42" i="4"/>
  <c r="G41" i="4" s="1"/>
  <c r="D25" i="4"/>
  <c r="D39" i="4"/>
  <c r="D21" i="4"/>
  <c r="H55" i="2"/>
  <c r="I55" i="2"/>
  <c r="I27" i="2"/>
  <c r="H27" i="2"/>
  <c r="G27" i="2"/>
  <c r="J27" i="2"/>
  <c r="I13" i="2"/>
  <c r="J26" i="2"/>
  <c r="I26" i="2"/>
  <c r="E32" i="2"/>
  <c r="I80" i="2"/>
  <c r="J29" i="2"/>
  <c r="G29" i="2"/>
  <c r="I29" i="2"/>
  <c r="H29" i="2"/>
  <c r="J28" i="2"/>
  <c r="H28" i="2"/>
  <c r="I28" i="2"/>
  <c r="G28" i="2"/>
  <c r="J12" i="2" l="1"/>
  <c r="J13" i="2"/>
  <c r="J4" i="2"/>
  <c r="J14" i="2"/>
  <c r="J10" i="2"/>
  <c r="E17" i="2"/>
  <c r="G17" i="2"/>
  <c r="F17" i="2"/>
  <c r="J8" i="2"/>
  <c r="H17" i="2"/>
  <c r="I17" i="2" s="1"/>
  <c r="J15" i="2"/>
  <c r="J5" i="2"/>
  <c r="J6" i="2"/>
  <c r="G8" i="4"/>
  <c r="G21" i="4"/>
  <c r="M35" i="5"/>
  <c r="N13" i="5" s="1"/>
  <c r="F42" i="4"/>
  <c r="G25" i="4"/>
  <c r="G17" i="4"/>
  <c r="G31" i="4"/>
  <c r="G36" i="4"/>
  <c r="C47" i="4"/>
  <c r="F47" i="4" s="1"/>
  <c r="D42" i="4"/>
  <c r="G39" i="4"/>
  <c r="J32" i="2"/>
  <c r="G32" i="2"/>
  <c r="H32" i="2"/>
  <c r="D47" i="4" l="1"/>
</calcChain>
</file>

<file path=xl/sharedStrings.xml><?xml version="1.0" encoding="utf-8"?>
<sst xmlns="http://schemas.openxmlformats.org/spreadsheetml/2006/main" count="286" uniqueCount="253">
  <si>
    <t>REPUBLIKA E KOSOVËS - REPUBLIC OF KOSOVA</t>
  </si>
  <si>
    <t>KOMUNA E KAÇANIKUT - MUNICIPALITY OF KACANIK</t>
  </si>
  <si>
    <t>TË HYRAT BUXHETORE</t>
  </si>
  <si>
    <t>Progresi në %</t>
  </si>
  <si>
    <t>5=3/2</t>
  </si>
  <si>
    <t>6=3-4</t>
  </si>
  <si>
    <t>7=3/4</t>
  </si>
  <si>
    <t>A</t>
  </si>
  <si>
    <t>TOTAL FINANCIMI QEVERITAR</t>
  </si>
  <si>
    <t>GRANTI I PËRGJITHSHËM</t>
  </si>
  <si>
    <t>GRANTI I ARSIMIT</t>
  </si>
  <si>
    <t>GRANTI I SHËNDETËSISË</t>
  </si>
  <si>
    <t>B</t>
  </si>
  <si>
    <t>TOTAL TE HYRAT VETANAKE-PARTICIPIMET DHE DONACIONET</t>
  </si>
  <si>
    <t>TË HYRAT E BARTURA NGA VITI PARAPRAK</t>
  </si>
  <si>
    <t>BARTJET E FONDEVE TË VITITER PARAPRAKE: DONATORËT,PARTICIPIMET</t>
  </si>
  <si>
    <t>TOTALI ( A+B )</t>
  </si>
  <si>
    <t>Shpenzimet          31.03-2024</t>
  </si>
  <si>
    <t>Shpenzimet         31.03-2025</t>
  </si>
  <si>
    <t>Krahasimi 2025/24 në €</t>
  </si>
  <si>
    <t>Indeksi  2025/2024 (%)</t>
  </si>
  <si>
    <t>Buxheti i miratuar 2025</t>
  </si>
  <si>
    <t>Buxheti i tanishëm 2025</t>
  </si>
  <si>
    <t>TË HYRAT VETANAKE PROJEKSIONET 2025</t>
  </si>
  <si>
    <t>TABELA 1:    IMPLEMENTIMI I BUXHETIT PËR PERIUDHËN JANAR - MARS  2025</t>
  </si>
  <si>
    <t>RAPORTI I TË HYRAVE DHE SHPENZIMEVE BUXHETORE PËR PERIUDHËN    JANAR - MARS  2025</t>
  </si>
  <si>
    <t>Tabela 4: Progresi i shpenzimeve</t>
  </si>
  <si>
    <t>NR</t>
  </si>
  <si>
    <t>PROGRAMET BUXHETORE (11)</t>
  </si>
  <si>
    <t>Stafi i lejuar</t>
  </si>
  <si>
    <t>Pagat dhe mëditje</t>
  </si>
  <si>
    <t>Mallrat dhe shërbimet</t>
  </si>
  <si>
    <t>Shpenzimet komunale</t>
  </si>
  <si>
    <t>Subvencionet dhe transferet</t>
  </si>
  <si>
    <t>Shpenzimet kapitale</t>
  </si>
  <si>
    <t>Totali</t>
  </si>
  <si>
    <t>Struktura në % sipas (PB)</t>
  </si>
  <si>
    <t>Zyra e kryetarit</t>
  </si>
  <si>
    <t>Administrata e pergjithshme</t>
  </si>
  <si>
    <t>Zyra e kuvendit komunal</t>
  </si>
  <si>
    <t>Financat, Buxheti</t>
  </si>
  <si>
    <t>Zhvillimi Ekonomik, Turizmi</t>
  </si>
  <si>
    <t>Sherbimet publike dhe emergjenca</t>
  </si>
  <si>
    <t>ZLK</t>
  </si>
  <si>
    <t>Bujqesia, Pylltaria dhe ZHR</t>
  </si>
  <si>
    <t>Kultura,Rinia dhe Sportet</t>
  </si>
  <si>
    <t>Planifikim urban dhe mjedisi</t>
  </si>
  <si>
    <t>ADMINISTRATA KOMUNALE</t>
  </si>
  <si>
    <t>Shendetesia dhe mireqenia soc.</t>
  </si>
  <si>
    <t xml:space="preserve">Arsimi </t>
  </si>
  <si>
    <t>TOTALI (1 deri 11)</t>
  </si>
  <si>
    <t>Struktura ne % sipas (KESH)</t>
  </si>
  <si>
    <t>Shpenzimet sipas klasifikimit ekonomik</t>
  </si>
  <si>
    <t>Tabela 3: Shpenzimet sipas klasifikimit ekonomik</t>
  </si>
  <si>
    <t>KATEGORITE EKONOMIKE TË SHPENZIMEVE (KESH)</t>
  </si>
  <si>
    <t>Progresi përball plan. buxhetor</t>
  </si>
  <si>
    <t>Krahasimi: Buxheti - Shpenzimet</t>
  </si>
  <si>
    <t>4=2/1</t>
  </si>
  <si>
    <t>5=1-2</t>
  </si>
  <si>
    <t>6=2-3</t>
  </si>
  <si>
    <t>7=2/3</t>
  </si>
  <si>
    <t>Pagat dhe meditjet</t>
  </si>
  <si>
    <t>Mallrat dhe sherbimet</t>
  </si>
  <si>
    <t>Rezerva komunale</t>
  </si>
  <si>
    <t>TOTALI     (1 deri 6)</t>
  </si>
  <si>
    <t xml:space="preserve"> Planifikimi i buxhetit, alokimet dhe shpenzimet </t>
  </si>
  <si>
    <t>PROGRAMET BUXHETORE  (11)</t>
  </si>
  <si>
    <t>Buxheti SIMFK 2024</t>
  </si>
  <si>
    <t>Alokimet më  31.06.2019</t>
  </si>
  <si>
    <t xml:space="preserve">Shpenzimet  më 31.06.2019     </t>
  </si>
  <si>
    <t>Shpenzimet   më     31.06.2018</t>
  </si>
  <si>
    <t>Përqindja e shpenzimit (%)</t>
  </si>
  <si>
    <t>Krahasimi:       alokimi / shpenzimit (€)</t>
  </si>
  <si>
    <t>Krahasimi 2019 / 2018  në %</t>
  </si>
  <si>
    <t>7=3-4</t>
  </si>
  <si>
    <t>Administrata e përgjithshme</t>
  </si>
  <si>
    <t>Buxhet, Financa deh Zhvillim Ekonomik</t>
  </si>
  <si>
    <t>Shërbimet publike dhe emergj</t>
  </si>
  <si>
    <t>Zyra e komuniteteve</t>
  </si>
  <si>
    <t>Bujqësia, Pylltaria dhe ZHR</t>
  </si>
  <si>
    <t>TOTAL ADMINISTRATA KOMUNALE</t>
  </si>
  <si>
    <t>Shëndetësia dhe mirëqenia sociale</t>
  </si>
  <si>
    <t>Arsimi dhe kultura</t>
  </si>
  <si>
    <t>Totali (1 deri 11)</t>
  </si>
  <si>
    <t xml:space="preserve"> PAGAT DHE KOMPENZIMET TJERA</t>
  </si>
  <si>
    <t>PAGAT NETO</t>
  </si>
  <si>
    <t>TATIMI NË TË ARDHURA PERSONALE</t>
  </si>
  <si>
    <t>KONTRIBUTI I PUNËTORIT</t>
  </si>
  <si>
    <t>KONTRIBUTI I PUNËDHËNËSIT</t>
  </si>
  <si>
    <t>PAGESA PËR SINDIKATË</t>
  </si>
  <si>
    <t>TOTALI</t>
  </si>
  <si>
    <t>Buxhet dhe financa</t>
  </si>
  <si>
    <t>Sherbimet publike dhe emergj.</t>
  </si>
  <si>
    <t>Bujqësia, pylltaria dhe zhvillimi rural</t>
  </si>
  <si>
    <t>SHËNDETËSIA DHE MIRËQENIA SOCIALE</t>
  </si>
  <si>
    <t>Administrata e shendetësisë</t>
  </si>
  <si>
    <t>Shërbimet primare shëndetësore</t>
  </si>
  <si>
    <t>Shërbimet sociale dhe redizenciale</t>
  </si>
  <si>
    <t>ARSIMI  DHE  KULTURA</t>
  </si>
  <si>
    <t>Shpenzimet  e realizuara                31.03-2025</t>
  </si>
  <si>
    <t>Shpenzimet  e realizuara             31.03-2024</t>
  </si>
  <si>
    <t>Krahasimi                2025 / 2024  në  €</t>
  </si>
  <si>
    <t>Buxheti aktual 2025</t>
  </si>
  <si>
    <t xml:space="preserve">SHPENZIMET KOMUNALE </t>
  </si>
  <si>
    <t>KODI</t>
  </si>
  <si>
    <t>PERSHKRIMI</t>
  </si>
  <si>
    <t>ADMINISTRATA E PERGJITHSHME</t>
  </si>
  <si>
    <t>SHËNDETËSIA DHE MS</t>
  </si>
  <si>
    <t>SHËRBIMET  PUBLIKE</t>
  </si>
  <si>
    <t>KULTURA, RINIA DHE SPORTI</t>
  </si>
  <si>
    <t>ARSIMI</t>
  </si>
  <si>
    <t>TOTALI TM1 2024</t>
  </si>
  <si>
    <t>KRAHASIMI NE %</t>
  </si>
  <si>
    <t>SHPENZIMET E ENERGJISË ELEKTRIKE</t>
  </si>
  <si>
    <t>SHPENZIMET E UJIT</t>
  </si>
  <si>
    <t>SHPENZIMET E MBETURINAVE</t>
  </si>
  <si>
    <t>SHPENZIMET E TELEFONISË FIKSE</t>
  </si>
  <si>
    <t>SUBVENCIONET DHE TRANSFERET</t>
  </si>
  <si>
    <t>ZYRA E KRYETARIT</t>
  </si>
  <si>
    <t>SHËRBIMET PUBLIKE</t>
  </si>
  <si>
    <t>SUBVENCIONE PËR ENTITETE PUBLIKE</t>
  </si>
  <si>
    <t>SUBVENCIONE PËR ENTITETE JOPUBLIKE</t>
  </si>
  <si>
    <t>PAGESA PËR PËRFITUES INDIVIDUAL</t>
  </si>
  <si>
    <t>TOTALI TM1 2025</t>
  </si>
  <si>
    <t>TOTALI  TM2 2024</t>
  </si>
  <si>
    <t>TABELA 2:  RAPORTI I GRUMBULLIMIT TË TË HYRAVAE  VETANAKE KOMUNALE SIPAS DREJTORIVE</t>
  </si>
  <si>
    <t>Emertimi i të hyrave vetanake</t>
  </si>
  <si>
    <t xml:space="preserve">Plani/Realizimi vjetorë  (në  %) </t>
  </si>
  <si>
    <t>Tatimi në pronë</t>
  </si>
  <si>
    <t>Tatimi në tokë</t>
  </si>
  <si>
    <t>Taksa nga rexhistrimi i automjeteve</t>
  </si>
  <si>
    <t>Taksa nga ushtrimi i veprimtarisë</t>
  </si>
  <si>
    <t>Taksa tjera</t>
  </si>
  <si>
    <t>Total: Buxhet dhe Financa</t>
  </si>
  <si>
    <t>Taksa komunale për leje ndërtimi</t>
  </si>
  <si>
    <t>Taksa për regjistrimin e trashigimisë</t>
  </si>
  <si>
    <t>Taksa tjera Administrative</t>
  </si>
  <si>
    <t>Taksa per çerifikata te pronësisë dhe kopje plani</t>
  </si>
  <si>
    <t>Taksa për leje mjedisore</t>
  </si>
  <si>
    <t>Taksa për legalizimin e objekteve</t>
  </si>
  <si>
    <t>Shfrytëzimi I pronës publike</t>
  </si>
  <si>
    <t>Taksa për matjen e tokës në teren</t>
  </si>
  <si>
    <t>Total: Urbanizmi &amp; Kadastri</t>
  </si>
  <si>
    <t>Shfrytezimi publik per tregti te hapur (reklamat)</t>
  </si>
  <si>
    <t>Taksa për parking publik</t>
  </si>
  <si>
    <t>Total: Shërbimet Publike dhe Emergjenca</t>
  </si>
  <si>
    <t>Taksa e Ndërrimit Destinimit të Tokës</t>
  </si>
  <si>
    <t>Taksa për Shfrytëz.e Resurseve nat.</t>
  </si>
  <si>
    <t>Total: Bujqësia dhe Pylltaria</t>
  </si>
  <si>
    <t>Taksa e çertifikatave të lindjes</t>
  </si>
  <si>
    <t>Taksa e çertifikatave të kurorëzimit</t>
  </si>
  <si>
    <t>Taksa e çertifikatave të vdekjes</t>
  </si>
  <si>
    <t>Taksa e çertifikatave tjera ofiçare</t>
  </si>
  <si>
    <t>Total: Administrata e Përgjithëshme</t>
  </si>
  <si>
    <t>Gjobat nga inspektorati</t>
  </si>
  <si>
    <t>Inspektimi higjeniko-sanitarë</t>
  </si>
  <si>
    <t>Inspektimi i respektimit të planit Urb.</t>
  </si>
  <si>
    <t>Licencat  pranim tekn.lokalit</t>
  </si>
  <si>
    <t>Total: Të hyrat nga Inspektoriati</t>
  </si>
  <si>
    <t>Taksa për çertifikata mjekësore</t>
  </si>
  <si>
    <t>Participimet në shëndetësi</t>
  </si>
  <si>
    <t>Total: Shëndetësia dhe M.S.</t>
  </si>
  <si>
    <t>Participimet</t>
  </si>
  <si>
    <t>Total: Arsimi dhe Kultura</t>
  </si>
  <si>
    <t>GJITHSEJ TË HYRAT DIREKTE</t>
  </si>
  <si>
    <t>Të hyrat nga gjobat e gjykatave</t>
  </si>
  <si>
    <t>Të hyrat nga gjobat e trafikut</t>
  </si>
  <si>
    <t>Të hyrat nga APK   (Pylltaria)</t>
  </si>
  <si>
    <t>TË HYRAT INDIREKTE</t>
  </si>
  <si>
    <t>TOTALI I TË HYRAVE VETANAKE</t>
  </si>
  <si>
    <t>Planifikimi                   Janar-Dhjetor 2025</t>
  </si>
  <si>
    <t>Realizimi:                         Janar Mars 2025</t>
  </si>
  <si>
    <t>Realizimi:              Janar-Mars 2024</t>
  </si>
  <si>
    <t>Krahasimi          2025/2024</t>
  </si>
  <si>
    <t xml:space="preserve"> PËRMBLEDHJA E SHPENZIMEVE NË MALLËRA DHE SHËRBIME</t>
  </si>
  <si>
    <t>KESH</t>
  </si>
  <si>
    <t>MALLËRAT DHE SHËRBIMET</t>
  </si>
  <si>
    <t>Zyra e Kryetarit</t>
  </si>
  <si>
    <t>Zyra e Kuvendit</t>
  </si>
  <si>
    <t>Administrata e Përgjithshme</t>
  </si>
  <si>
    <t>Financat&amp;Zhv.Ekonomik</t>
  </si>
  <si>
    <t>Sherbimet Publike</t>
  </si>
  <si>
    <t>Bujqësia, Pylltaria e ZHR</t>
  </si>
  <si>
    <t>Urbanizmi dhe Kadastri</t>
  </si>
  <si>
    <t>Kultura,rinia dhe sporti</t>
  </si>
  <si>
    <t>Arsimi dhe Shkenca</t>
  </si>
  <si>
    <t>Shëndetësia dhe MS</t>
  </si>
  <si>
    <t>Struktura  - në %</t>
  </si>
  <si>
    <t>Dallimi ne EURO</t>
  </si>
  <si>
    <t>UDHËTIMET ZYRTARE JASHT VENDIT</t>
  </si>
  <si>
    <t xml:space="preserve">SHPENZIMET E INTERNETIT </t>
  </si>
  <si>
    <t>SHPENZIMET E TELEFONISË MOBILE</t>
  </si>
  <si>
    <t>SHPENZIMET POSTARE</t>
  </si>
  <si>
    <t>SHPENZIMET E ARSIMIT E TRAJNIMIT</t>
  </si>
  <si>
    <t xml:space="preserve">SH.E PËRFAQËSIMIT DHE AVOKATURËS </t>
  </si>
  <si>
    <t>SHËRBIMET E NDRYSHME SHËNDETËSORE</t>
  </si>
  <si>
    <t>SHËRBIMET E NDRYSHME Intelektuale-këshilldhënëse</t>
  </si>
  <si>
    <t>SHPENZIMET E SHËRBIMEVE TEKNIKE</t>
  </si>
  <si>
    <t xml:space="preserve">SHPENZIMET E SHËRBIMEVE KONTRAKTUESE </t>
  </si>
  <si>
    <t>SIGURIMI FIZIK I OBJEKTEVE PUBLIKE</t>
  </si>
  <si>
    <t>SHPENZIMET PËR ANËTARSIM</t>
  </si>
  <si>
    <t xml:space="preserve">MOBILIJE (më pak se 1000 euro) </t>
  </si>
  <si>
    <t xml:space="preserve">SHPENZIMET E PAISJES SPECIALE MJEKËSORE </t>
  </si>
  <si>
    <t xml:space="preserve">SHPENZIMET E FURNIZIMIT PËR ZYRË </t>
  </si>
  <si>
    <t xml:space="preserve">SHPENZIMET E FURNIZIMIT ME USHQIM E PIJE </t>
  </si>
  <si>
    <t xml:space="preserve">SHPENZIMET E FURNIZIMEVE MJEKËSORE </t>
  </si>
  <si>
    <t xml:space="preserve">SHPENZIMET E FURNIZIMEVE HIGJENIKE </t>
  </si>
  <si>
    <t>SHPENZIMET E NAFTËS PËR NGROHJE</t>
  </si>
  <si>
    <t>DRUTË DHE PRODHIMET E DRURIT PER NGROHJE</t>
  </si>
  <si>
    <t>DERIVATET PËR AUTOMJETE DHE GJENERATOR</t>
  </si>
  <si>
    <t>REGJISTRIMI &amp; SIGURIMI I AUTOMJETEVE</t>
  </si>
  <si>
    <t xml:space="preserve">MIRËMBAJTJA E RIPARIMI I AUTOMJETEVE </t>
  </si>
  <si>
    <t xml:space="preserve">MIRËMBAJTJA E RIPARIMI I NDËRTESAVE </t>
  </si>
  <si>
    <t>MIRËMBAJTJA E SHKOLLAVE</t>
  </si>
  <si>
    <t>MIRËMBAJTJA E RRUGËVE LOKALE</t>
  </si>
  <si>
    <t>MIRËMBAJTJA RUTINORE</t>
  </si>
  <si>
    <t xml:space="preserve">MIRËMBAJTJA E MOBILJEVE DHE PAISJES </t>
  </si>
  <si>
    <t>QERAJA PËR PAISJE</t>
  </si>
  <si>
    <t>KOMPENSIMI I PËRFAQËSIMIT BRENDA VENDIT</t>
  </si>
  <si>
    <t>SHPENZIMET E VENDIMEVE TË GJYKATAVE</t>
  </si>
  <si>
    <t>TOTALI   I   SHPENZIMEVE  :</t>
  </si>
  <si>
    <t xml:space="preserve">Struktura e pjesëmarrjes </t>
  </si>
  <si>
    <t>TM1 2024</t>
  </si>
  <si>
    <t>Totali  TM1/2025</t>
  </si>
  <si>
    <t>Sipas gjendjes më 31.03.2025</t>
  </si>
  <si>
    <t>Prog.</t>
  </si>
  <si>
    <t>Përshkrimi</t>
  </si>
  <si>
    <t>Drejtoria e Sherbimeve Publike</t>
  </si>
  <si>
    <t>Drejtoria e Zhvillimit Ekonomik dhe Turizmit</t>
  </si>
  <si>
    <t>Drejtoria e Bujqësisë, Pylltarisë dhe Zh.R</t>
  </si>
  <si>
    <t>Drejtoria e Shëndetësisë  dhe Mbrojtja Sociale (MS)</t>
  </si>
  <si>
    <t>Kultura,Rinia dhe Sporti</t>
  </si>
  <si>
    <t>Arsimi dhe Kultura</t>
  </si>
  <si>
    <t>T o t a l i :</t>
  </si>
  <si>
    <t xml:space="preserve">                                              Subvencionet dhe Transferet  -  ndarja në detaje</t>
  </si>
  <si>
    <t>Nr. Rend.</t>
  </si>
  <si>
    <t>I.</t>
  </si>
  <si>
    <t>Pagesa për perfitues individual</t>
  </si>
  <si>
    <t>II.</t>
  </si>
  <si>
    <t>DREJTORIA E SHERBIMEVE PUBLIKE</t>
  </si>
  <si>
    <t>BIK-Kaçanik (pagesat për rastet mortore)</t>
  </si>
  <si>
    <t>III.</t>
  </si>
  <si>
    <t>DREJTORIA E BUJQËSISË</t>
  </si>
  <si>
    <t>IV.</t>
  </si>
  <si>
    <t>DREJTORIA E SHËNDETËSISË DHE MS</t>
  </si>
  <si>
    <t>V.</t>
  </si>
  <si>
    <t>DREJTORIA E ARSIMIT</t>
  </si>
  <si>
    <t>Transporti I nxënësëve per kategoritë e ndryshme</t>
  </si>
  <si>
    <t>Totali  ( I+II+III+IV ) :</t>
  </si>
  <si>
    <t>Realizimi          Janar - Mars 2025</t>
  </si>
  <si>
    <t>Buxheti   2025</t>
  </si>
  <si>
    <t>PLANIFIKIMI PËR  PERIUDHËN:  JANAR-MARS 2025</t>
  </si>
  <si>
    <t>Krahasimi                2025/2024  në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</si>
</sst>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24"/>
      <color indexed="8"/>
      <name val="Calibri"/>
      <family val="2"/>
    </font>
    <font>
      <b/>
      <sz val="12"/>
      <color indexed="8"/>
      <name val="Calibri"/>
      <family val="2"/>
    </font>
    <font>
      <b/>
      <sz val="9"/>
      <color indexed="8"/>
      <name val="Calibri"/>
      <family val="2"/>
    </font>
    <font>
      <b/>
      <sz val="9"/>
      <color theme="1"/>
      <name val="Calibri"/>
      <family val="2"/>
    </font>
    <font>
      <sz val="9"/>
      <color indexed="8"/>
      <name val="Calibri"/>
      <family val="2"/>
    </font>
    <font>
      <b/>
      <sz val="8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1"/>
      <color indexed="60"/>
      <name val="Calibri"/>
      <family val="2"/>
    </font>
    <font>
      <sz val="9"/>
      <color rgb="FFFF0000"/>
      <name val="Calibri"/>
      <family val="2"/>
    </font>
    <font>
      <sz val="8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u/>
      <sz val="12"/>
      <color indexed="36"/>
      <name val="Calibri"/>
      <family val="2"/>
    </font>
    <font>
      <sz val="10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</font>
    <font>
      <b/>
      <sz val="10"/>
      <color indexed="8"/>
      <name val="Calibri"/>
      <family val="2"/>
    </font>
    <font>
      <sz val="12"/>
      <color theme="1"/>
      <name val="Calibri"/>
      <family val="2"/>
    </font>
    <font>
      <b/>
      <sz val="12"/>
      <color indexed="56"/>
      <name val="Calibri"/>
      <family val="2"/>
    </font>
    <font>
      <sz val="12"/>
      <color indexed="56"/>
      <name val="Calibri"/>
      <family val="2"/>
    </font>
    <font>
      <b/>
      <sz val="10"/>
      <color indexed="56"/>
      <name val="Calibri"/>
      <family val="2"/>
    </font>
    <font>
      <sz val="10"/>
      <color indexed="56"/>
      <name val="Calibri"/>
      <family val="2"/>
    </font>
    <font>
      <b/>
      <u/>
      <sz val="9"/>
      <color indexed="8"/>
      <name val="Calibri"/>
      <family val="2"/>
    </font>
    <font>
      <sz val="9"/>
      <color indexed="8"/>
      <name val="Wingdings"/>
      <charset val="2"/>
    </font>
    <font>
      <sz val="9"/>
      <color indexed="8"/>
      <name val="Times New Roman"/>
      <family val="1"/>
    </font>
    <font>
      <b/>
      <u/>
      <sz val="12"/>
      <color indexed="8"/>
      <name val="Calibri"/>
      <family val="2"/>
    </font>
    <font>
      <sz val="10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1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4"/>
      <color indexed="8"/>
      <name val="Times New Roman"/>
      <family val="1"/>
    </font>
    <font>
      <sz val="17"/>
      <color theme="1"/>
      <name val="Times New Roman"/>
      <family val="1"/>
    </font>
    <font>
      <b/>
      <sz val="17"/>
      <color theme="1"/>
      <name val="Times New Roman"/>
      <family val="1"/>
    </font>
    <font>
      <sz val="17"/>
      <color indexed="8"/>
      <name val="Times New Roman"/>
      <family val="1"/>
    </font>
    <font>
      <b/>
      <sz val="17"/>
      <name val="Times New Roman"/>
      <family val="1"/>
    </font>
    <font>
      <b/>
      <sz val="17"/>
      <color indexed="8"/>
      <name val="Times New Roman"/>
      <family val="1"/>
    </font>
    <font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7"/>
      <name val="Times New Roman"/>
      <family val="1"/>
    </font>
    <font>
      <i/>
      <sz val="14"/>
      <color indexed="8"/>
      <name val="Times New Roman"/>
      <family val="1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333399"/>
      <name val="Calibri"/>
      <family val="2"/>
      <scheme val="minor"/>
    </font>
    <font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indexed="10"/>
      <name val="Arial"/>
      <family val="2"/>
    </font>
    <font>
      <sz val="11"/>
      <color theme="1"/>
      <name val="Arial Narrow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sz val="18"/>
      <name val="Arial"/>
      <family val="2"/>
    </font>
    <font>
      <sz val="12"/>
      <name val="Arial Narrow"/>
      <family val="2"/>
    </font>
    <font>
      <b/>
      <sz val="14"/>
      <name val="Arial Narrow"/>
      <family val="2"/>
    </font>
    <font>
      <b/>
      <sz val="18"/>
      <name val="Arial Narrow"/>
      <family val="2"/>
    </font>
    <font>
      <b/>
      <sz val="10"/>
      <name val="Arial Narrow"/>
      <family val="2"/>
    </font>
    <font>
      <sz val="15"/>
      <name val="Arial Narrow"/>
      <family val="2"/>
    </font>
    <font>
      <b/>
      <sz val="15"/>
      <color theme="0" tint="-4.9989318521683403E-2"/>
      <name val="Arial Narrow"/>
      <family val="2"/>
    </font>
    <font>
      <b/>
      <sz val="18"/>
      <color theme="0" tint="-4.9989318521683403E-2"/>
      <name val="Arial Narrow"/>
      <family val="2"/>
    </font>
    <font>
      <b/>
      <sz val="16"/>
      <color theme="0" tint="-4.9989318521683403E-2"/>
      <name val="Arial Narrow"/>
      <family val="2"/>
    </font>
    <font>
      <sz val="14"/>
      <name val="Arial Narrow"/>
      <family val="2"/>
    </font>
    <font>
      <sz val="14"/>
      <color theme="1"/>
      <name val="Calibri"/>
      <family val="2"/>
      <scheme val="minor"/>
    </font>
    <font>
      <sz val="14"/>
      <color theme="1"/>
      <name val="Arial Narrow"/>
      <family val="2"/>
    </font>
    <font>
      <sz val="14"/>
      <color theme="0" tint="-4.9989318521683403E-2"/>
      <name val="Arial Narrow"/>
      <family val="2"/>
    </font>
    <font>
      <b/>
      <sz val="14"/>
      <color theme="0" tint="-4.9989318521683403E-2"/>
      <name val="Arial Narrow"/>
      <family val="2"/>
    </font>
    <font>
      <b/>
      <sz val="22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</cellStyleXfs>
  <cellXfs count="693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8" fillId="0" borderId="0" xfId="0" applyFont="1"/>
    <xf numFmtId="0" fontId="9" fillId="5" borderId="1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43" fontId="0" fillId="0" borderId="0" xfId="0" applyNumberFormat="1"/>
    <xf numFmtId="0" fontId="6" fillId="6" borderId="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vertical="center"/>
    </xf>
    <xf numFmtId="43" fontId="10" fillId="6" borderId="12" xfId="1" applyFont="1" applyFill="1" applyBorder="1" applyAlignment="1">
      <alignment vertical="center"/>
    </xf>
    <xf numFmtId="43" fontId="12" fillId="6" borderId="12" xfId="1" applyFont="1" applyFill="1" applyBorder="1" applyAlignment="1">
      <alignment vertical="center"/>
    </xf>
    <xf numFmtId="43" fontId="10" fillId="6" borderId="12" xfId="0" applyNumberFormat="1" applyFont="1" applyFill="1" applyBorder="1" applyAlignment="1">
      <alignment vertical="center"/>
    </xf>
    <xf numFmtId="43" fontId="10" fillId="6" borderId="3" xfId="1" applyFont="1" applyFill="1" applyBorder="1" applyAlignment="1">
      <alignment vertical="center"/>
    </xf>
    <xf numFmtId="2" fontId="8" fillId="0" borderId="0" xfId="0" applyNumberFormat="1" applyFont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43" fontId="13" fillId="7" borderId="17" xfId="1" applyFont="1" applyFill="1" applyBorder="1" applyAlignment="1">
      <alignment vertical="center"/>
    </xf>
    <xf numFmtId="43" fontId="14" fillId="7" borderId="17" xfId="1" applyFont="1" applyFill="1" applyBorder="1" applyAlignment="1">
      <alignment vertical="center"/>
    </xf>
    <xf numFmtId="43" fontId="13" fillId="0" borderId="17" xfId="1" applyFont="1" applyBorder="1" applyAlignment="1">
      <alignment vertical="center"/>
    </xf>
    <xf numFmtId="43" fontId="13" fillId="0" borderId="17" xfId="0" applyNumberFormat="1" applyFont="1" applyBorder="1" applyAlignment="1">
      <alignment vertical="center"/>
    </xf>
    <xf numFmtId="43" fontId="13" fillId="0" borderId="18" xfId="1" applyFont="1" applyBorder="1" applyAlignment="1">
      <alignment vertical="center"/>
    </xf>
    <xf numFmtId="2" fontId="0" fillId="0" borderId="0" xfId="0" applyNumberFormat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vertical="center"/>
    </xf>
    <xf numFmtId="43" fontId="13" fillId="7" borderId="21" xfId="1" applyFont="1" applyFill="1" applyBorder="1" applyAlignment="1">
      <alignment vertical="center"/>
    </xf>
    <xf numFmtId="43" fontId="13" fillId="7" borderId="22" xfId="1" applyFont="1" applyFill="1" applyBorder="1" applyAlignment="1">
      <alignment vertical="center"/>
    </xf>
    <xf numFmtId="43" fontId="13" fillId="0" borderId="22" xfId="1" applyFont="1" applyBorder="1" applyAlignment="1">
      <alignment vertical="center"/>
    </xf>
    <xf numFmtId="43" fontId="13" fillId="0" borderId="22" xfId="0" applyNumberFormat="1" applyFont="1" applyBorder="1" applyAlignment="1">
      <alignment vertical="center"/>
    </xf>
    <xf numFmtId="43" fontId="13" fillId="0" borderId="23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vertical="center"/>
    </xf>
    <xf numFmtId="43" fontId="13" fillId="7" borderId="26" xfId="1" applyFont="1" applyFill="1" applyBorder="1" applyAlignment="1">
      <alignment vertical="center"/>
    </xf>
    <xf numFmtId="43" fontId="13" fillId="7" borderId="27" xfId="1" applyFont="1" applyFill="1" applyBorder="1" applyAlignment="1">
      <alignment vertical="center"/>
    </xf>
    <xf numFmtId="43" fontId="13" fillId="0" borderId="27" xfId="1" applyFont="1" applyBorder="1" applyAlignment="1">
      <alignment vertical="center"/>
    </xf>
    <xf numFmtId="43" fontId="13" fillId="0" borderId="28" xfId="1" applyFont="1" applyBorder="1" applyAlignment="1">
      <alignment vertical="center"/>
    </xf>
    <xf numFmtId="0" fontId="6" fillId="6" borderId="4" xfId="0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vertical="center" wrapText="1"/>
    </xf>
    <xf numFmtId="43" fontId="10" fillId="6" borderId="14" xfId="1" applyFont="1" applyFill="1" applyBorder="1" applyAlignment="1">
      <alignment vertical="center"/>
    </xf>
    <xf numFmtId="43" fontId="10" fillId="6" borderId="14" xfId="0" applyNumberFormat="1" applyFont="1" applyFill="1" applyBorder="1" applyAlignment="1">
      <alignment vertical="center"/>
    </xf>
    <xf numFmtId="43" fontId="13" fillId="7" borderId="30" xfId="1" applyFont="1" applyFill="1" applyBorder="1" applyAlignment="1">
      <alignment vertical="center"/>
    </xf>
    <xf numFmtId="43" fontId="13" fillId="0" borderId="30" xfId="0" applyNumberFormat="1" applyFont="1" applyBorder="1" applyAlignment="1">
      <alignment vertical="center"/>
    </xf>
    <xf numFmtId="43" fontId="1" fillId="0" borderId="0" xfId="1" applyFont="1" applyAlignment="1">
      <alignment vertical="center"/>
    </xf>
    <xf numFmtId="0" fontId="6" fillId="0" borderId="19" xfId="0" applyFont="1" applyBorder="1" applyAlignment="1">
      <alignment horizontal="center"/>
    </xf>
    <xf numFmtId="43" fontId="13" fillId="7" borderId="22" xfId="1" applyFont="1" applyFill="1" applyBorder="1"/>
    <xf numFmtId="43" fontId="13" fillId="7" borderId="31" xfId="1" applyFont="1" applyFill="1" applyBorder="1"/>
    <xf numFmtId="43" fontId="15" fillId="7" borderId="31" xfId="1" applyFont="1" applyFill="1" applyBorder="1"/>
    <xf numFmtId="43" fontId="13" fillId="0" borderId="22" xfId="1" applyFont="1" applyBorder="1"/>
    <xf numFmtId="43" fontId="13" fillId="0" borderId="30" xfId="0" applyNumberFormat="1" applyFont="1" applyBorder="1"/>
    <xf numFmtId="2" fontId="8" fillId="0" borderId="0" xfId="0" applyNumberFormat="1" applyFont="1"/>
    <xf numFmtId="43" fontId="1" fillId="0" borderId="0" xfId="1" applyFont="1"/>
    <xf numFmtId="0" fontId="6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vertical="center" wrapText="1"/>
    </xf>
    <xf numFmtId="43" fontId="13" fillId="7" borderId="34" xfId="1" applyFont="1" applyFill="1" applyBorder="1"/>
    <xf numFmtId="43" fontId="13" fillId="7" borderId="35" xfId="1" applyFont="1" applyFill="1" applyBorder="1"/>
    <xf numFmtId="43" fontId="15" fillId="7" borderId="35" xfId="1" applyFont="1" applyFill="1" applyBorder="1"/>
    <xf numFmtId="43" fontId="13" fillId="0" borderId="34" xfId="1" applyFont="1" applyBorder="1"/>
    <xf numFmtId="43" fontId="13" fillId="0" borderId="35" xfId="0" applyNumberFormat="1" applyFont="1" applyBorder="1"/>
    <xf numFmtId="43" fontId="10" fillId="3" borderId="14" xfId="1" applyFont="1" applyFill="1" applyBorder="1" applyAlignment="1">
      <alignment horizontal="center" vertical="center"/>
    </xf>
    <xf numFmtId="43" fontId="10" fillId="3" borderId="10" xfId="0" applyNumberFormat="1" applyFont="1" applyFill="1" applyBorder="1" applyAlignment="1">
      <alignment horizontal="center" vertical="center"/>
    </xf>
    <xf numFmtId="43" fontId="12" fillId="3" borderId="14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8" fillId="0" borderId="0" xfId="1" applyFont="1"/>
    <xf numFmtId="2" fontId="8" fillId="0" borderId="0" xfId="1" applyNumberFormat="1" applyFont="1"/>
    <xf numFmtId="43" fontId="6" fillId="0" borderId="0" xfId="1" applyFont="1"/>
    <xf numFmtId="43" fontId="8" fillId="0" borderId="0" xfId="0" applyNumberFormat="1" applyFont="1"/>
    <xf numFmtId="0" fontId="16" fillId="0" borderId="0" xfId="0" applyFont="1" applyAlignment="1">
      <alignment horizontal="left"/>
    </xf>
    <xf numFmtId="43" fontId="1" fillId="0" borderId="0" xfId="1" applyFont="1" applyBorder="1"/>
    <xf numFmtId="43" fontId="10" fillId="0" borderId="0" xfId="1" applyFont="1" applyBorder="1"/>
    <xf numFmtId="43" fontId="17" fillId="0" borderId="0" xfId="1" applyFont="1" applyBorder="1"/>
    <xf numFmtId="0" fontId="0" fillId="0" borderId="0" xfId="0" applyAlignment="1">
      <alignment horizontal="center"/>
    </xf>
    <xf numFmtId="43" fontId="18" fillId="0" borderId="0" xfId="0" applyNumberFormat="1" applyFont="1"/>
    <xf numFmtId="43" fontId="8" fillId="0" borderId="0" xfId="1" applyFont="1" applyBorder="1"/>
    <xf numFmtId="0" fontId="18" fillId="0" borderId="0" xfId="0" applyFont="1"/>
    <xf numFmtId="43" fontId="11" fillId="0" borderId="0" xfId="1" applyFont="1" applyBorder="1"/>
    <xf numFmtId="43" fontId="10" fillId="0" borderId="0" xfId="0" applyNumberFormat="1" applyFont="1"/>
    <xf numFmtId="164" fontId="18" fillId="0" borderId="0" xfId="0" applyNumberFormat="1" applyFont="1"/>
    <xf numFmtId="2" fontId="18" fillId="0" borderId="0" xfId="0" applyNumberFormat="1" applyFont="1"/>
    <xf numFmtId="43" fontId="19" fillId="0" borderId="0" xfId="1" applyFont="1"/>
    <xf numFmtId="43" fontId="11" fillId="0" borderId="0" xfId="1" applyFont="1"/>
    <xf numFmtId="43" fontId="2" fillId="0" borderId="0" xfId="1" applyFont="1" applyBorder="1"/>
    <xf numFmtId="43" fontId="20" fillId="0" borderId="0" xfId="1" applyFont="1"/>
    <xf numFmtId="43" fontId="6" fillId="0" borderId="0" xfId="0" applyNumberFormat="1" applyFont="1"/>
    <xf numFmtId="0" fontId="21" fillId="0" borderId="0" xfId="0" applyFont="1"/>
    <xf numFmtId="164" fontId="22" fillId="0" borderId="0" xfId="0" applyNumberFormat="1" applyFont="1"/>
    <xf numFmtId="0" fontId="10" fillId="0" borderId="0" xfId="0" applyFont="1"/>
    <xf numFmtId="164" fontId="0" fillId="0" borderId="0" xfId="0" applyNumberFormat="1"/>
    <xf numFmtId="0" fontId="23" fillId="0" borderId="0" xfId="0" applyFont="1" applyAlignment="1">
      <alignment horizontal="center"/>
    </xf>
    <xf numFmtId="43" fontId="23" fillId="0" borderId="0" xfId="1" applyFont="1"/>
    <xf numFmtId="0" fontId="23" fillId="0" borderId="0" xfId="0" applyFont="1"/>
    <xf numFmtId="0" fontId="5" fillId="4" borderId="14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/>
    </xf>
    <xf numFmtId="0" fontId="23" fillId="8" borderId="30" xfId="0" applyFont="1" applyFill="1" applyBorder="1" applyAlignment="1">
      <alignment horizontal="left" vertical="center" wrapText="1"/>
    </xf>
    <xf numFmtId="0" fontId="23" fillId="0" borderId="36" xfId="0" applyFont="1" applyBorder="1" applyAlignment="1">
      <alignment horizontal="center" vertical="center"/>
    </xf>
    <xf numFmtId="43" fontId="23" fillId="7" borderId="30" xfId="1" applyFont="1" applyFill="1" applyBorder="1" applyAlignment="1">
      <alignment vertical="center"/>
    </xf>
    <xf numFmtId="43" fontId="26" fillId="7" borderId="36" xfId="1" applyFont="1" applyFill="1" applyBorder="1" applyAlignment="1">
      <alignment vertical="center"/>
    </xf>
    <xf numFmtId="43" fontId="23" fillId="7" borderId="36" xfId="1" applyFont="1" applyFill="1" applyBorder="1" applyAlignment="1">
      <alignment vertical="center"/>
    </xf>
    <xf numFmtId="43" fontId="5" fillId="7" borderId="37" xfId="1" applyFont="1" applyFill="1" applyBorder="1" applyAlignment="1">
      <alignment vertical="center"/>
    </xf>
    <xf numFmtId="43" fontId="26" fillId="0" borderId="36" xfId="1" applyFont="1" applyBorder="1" applyAlignment="1">
      <alignment vertical="center"/>
    </xf>
    <xf numFmtId="43" fontId="8" fillId="0" borderId="0" xfId="1" applyFont="1" applyAlignment="1">
      <alignment vertical="center"/>
    </xf>
    <xf numFmtId="0" fontId="5" fillId="8" borderId="22" xfId="0" applyFont="1" applyFill="1" applyBorder="1" applyAlignment="1">
      <alignment horizontal="center" vertical="center"/>
    </xf>
    <xf numFmtId="0" fontId="23" fillId="8" borderId="31" xfId="0" applyFont="1" applyFill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/>
    </xf>
    <xf numFmtId="43" fontId="23" fillId="7" borderId="31" xfId="1" applyFont="1" applyFill="1" applyBorder="1" applyAlignment="1">
      <alignment vertical="center"/>
    </xf>
    <xf numFmtId="43" fontId="23" fillId="7" borderId="22" xfId="1" applyFont="1" applyFill="1" applyBorder="1" applyAlignment="1">
      <alignment vertical="center"/>
    </xf>
    <xf numFmtId="43" fontId="26" fillId="0" borderId="22" xfId="1" applyFont="1" applyBorder="1" applyAlignment="1">
      <alignment vertical="center"/>
    </xf>
    <xf numFmtId="43" fontId="8" fillId="0" borderId="0" xfId="0" applyNumberFormat="1" applyFont="1" applyAlignment="1">
      <alignment vertical="center"/>
    </xf>
    <xf numFmtId="43" fontId="5" fillId="7" borderId="21" xfId="1" applyFont="1" applyFill="1" applyBorder="1" applyAlignment="1">
      <alignment vertical="center"/>
    </xf>
    <xf numFmtId="0" fontId="23" fillId="8" borderId="35" xfId="0" applyFont="1" applyFill="1" applyBorder="1" applyAlignment="1">
      <alignment horizontal="left" vertical="center" wrapText="1"/>
    </xf>
    <xf numFmtId="0" fontId="23" fillId="0" borderId="34" xfId="0" applyFont="1" applyBorder="1" applyAlignment="1">
      <alignment horizontal="center" vertical="center"/>
    </xf>
    <xf numFmtId="43" fontId="23" fillId="7" borderId="35" xfId="1" applyFont="1" applyFill="1" applyBorder="1" applyAlignment="1">
      <alignment vertical="center"/>
    </xf>
    <xf numFmtId="43" fontId="23" fillId="7" borderId="34" xfId="1" applyFont="1" applyFill="1" applyBorder="1" applyAlignment="1">
      <alignment vertical="center"/>
    </xf>
    <xf numFmtId="43" fontId="26" fillId="0" borderId="34" xfId="1" applyFont="1" applyBorder="1" applyAlignment="1">
      <alignment vertical="center"/>
    </xf>
    <xf numFmtId="43" fontId="5" fillId="7" borderId="38" xfId="1" applyFont="1" applyFill="1" applyBorder="1" applyAlignment="1">
      <alignment vertical="center"/>
    </xf>
    <xf numFmtId="164" fontId="8" fillId="0" borderId="0" xfId="1" applyNumberFormat="1" applyFont="1" applyFill="1" applyAlignment="1">
      <alignment vertical="center"/>
    </xf>
    <xf numFmtId="0" fontId="5" fillId="9" borderId="14" xfId="0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left" vertical="center" wrapText="1"/>
    </xf>
    <xf numFmtId="0" fontId="5" fillId="9" borderId="12" xfId="0" applyFont="1" applyFill="1" applyBorder="1" applyAlignment="1">
      <alignment horizontal="center" vertical="center"/>
    </xf>
    <xf numFmtId="43" fontId="5" fillId="9" borderId="10" xfId="1" applyFont="1" applyFill="1" applyBorder="1" applyAlignment="1">
      <alignment vertical="center"/>
    </xf>
    <xf numFmtId="164" fontId="5" fillId="9" borderId="14" xfId="1" applyNumberFormat="1" applyFont="1" applyFill="1" applyBorder="1" applyAlignment="1">
      <alignment vertical="center"/>
    </xf>
    <xf numFmtId="164" fontId="5" fillId="9" borderId="10" xfId="1" applyNumberFormat="1" applyFont="1" applyFill="1" applyBorder="1" applyAlignment="1">
      <alignment vertical="center"/>
    </xf>
    <xf numFmtId="43" fontId="5" fillId="9" borderId="9" xfId="1" applyFont="1" applyFill="1" applyBorder="1" applyAlignment="1">
      <alignment vertical="center"/>
    </xf>
    <xf numFmtId="43" fontId="24" fillId="9" borderId="14" xfId="1" applyFont="1" applyFill="1" applyBorder="1" applyAlignment="1">
      <alignment vertical="center"/>
    </xf>
    <xf numFmtId="0" fontId="23" fillId="8" borderId="30" xfId="0" applyFont="1" applyFill="1" applyBorder="1" applyAlignment="1">
      <alignment vertical="center" wrapText="1"/>
    </xf>
    <xf numFmtId="0" fontId="23" fillId="8" borderId="17" xfId="0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vertical="center"/>
    </xf>
    <xf numFmtId="0" fontId="5" fillId="8" borderId="34" xfId="0" applyFont="1" applyFill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5" fillId="3" borderId="1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29" xfId="0" applyFont="1" applyFill="1" applyBorder="1" applyAlignment="1">
      <alignment horizontal="center"/>
    </xf>
    <xf numFmtId="43" fontId="5" fillId="3" borderId="12" xfId="1" applyFont="1" applyFill="1" applyBorder="1"/>
    <xf numFmtId="43" fontId="5" fillId="3" borderId="2" xfId="1" applyFont="1" applyFill="1" applyBorder="1"/>
    <xf numFmtId="43" fontId="5" fillId="3" borderId="1" xfId="1" applyFont="1" applyFill="1" applyBorder="1"/>
    <xf numFmtId="43" fontId="24" fillId="3" borderId="12" xfId="1" applyFont="1" applyFill="1" applyBorder="1"/>
    <xf numFmtId="0" fontId="23" fillId="4" borderId="9" xfId="0" applyFont="1" applyFill="1" applyBorder="1" applyAlignment="1">
      <alignment horizontal="center"/>
    </xf>
    <xf numFmtId="0" fontId="27" fillId="4" borderId="14" xfId="0" applyFont="1" applyFill="1" applyBorder="1"/>
    <xf numFmtId="0" fontId="23" fillId="4" borderId="10" xfId="0" applyFont="1" applyFill="1" applyBorder="1"/>
    <xf numFmtId="43" fontId="28" fillId="4" borderId="14" xfId="1" applyFont="1" applyFill="1" applyBorder="1"/>
    <xf numFmtId="43" fontId="27" fillId="4" borderId="14" xfId="1" applyFont="1" applyFill="1" applyBorder="1"/>
    <xf numFmtId="0" fontId="23" fillId="4" borderId="14" xfId="0" applyFont="1" applyFill="1" applyBorder="1"/>
    <xf numFmtId="0" fontId="13" fillId="7" borderId="0" xfId="0" applyFont="1" applyFill="1" applyAlignment="1">
      <alignment horizontal="center"/>
    </xf>
    <xf numFmtId="0" fontId="29" fillId="7" borderId="0" xfId="0" applyFont="1" applyFill="1"/>
    <xf numFmtId="0" fontId="13" fillId="7" borderId="0" xfId="0" applyFont="1" applyFill="1"/>
    <xf numFmtId="43" fontId="30" fillId="7" borderId="0" xfId="1" applyFont="1" applyFill="1" applyBorder="1"/>
    <xf numFmtId="43" fontId="29" fillId="7" borderId="0" xfId="1" applyFont="1" applyFill="1" applyBorder="1"/>
    <xf numFmtId="0" fontId="8" fillId="0" borderId="0" xfId="0" applyFont="1" applyAlignment="1">
      <alignment horizontal="center"/>
    </xf>
    <xf numFmtId="43" fontId="17" fillId="0" borderId="0" xfId="0" applyNumberFormat="1" applyFont="1"/>
    <xf numFmtId="0" fontId="24" fillId="0" borderId="0" xfId="0" applyFont="1" applyAlignment="1">
      <alignment horizontal="center"/>
    </xf>
    <xf numFmtId="0" fontId="25" fillId="0" borderId="0" xfId="0" applyFont="1"/>
    <xf numFmtId="0" fontId="8" fillId="5" borderId="7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0" borderId="0" xfId="0" quotePrefix="1" applyFont="1" applyAlignment="1">
      <alignment horizontal="center"/>
    </xf>
    <xf numFmtId="0" fontId="23" fillId="0" borderId="17" xfId="0" applyFont="1" applyBorder="1" applyAlignment="1">
      <alignment horizontal="center" vertical="center"/>
    </xf>
    <xf numFmtId="43" fontId="26" fillId="7" borderId="17" xfId="1" applyFont="1" applyFill="1" applyBorder="1" applyAlignment="1">
      <alignment vertical="center"/>
    </xf>
    <xf numFmtId="43" fontId="26" fillId="7" borderId="41" xfId="1" applyFont="1" applyFill="1" applyBorder="1" applyAlignment="1">
      <alignment vertical="center"/>
    </xf>
    <xf numFmtId="43" fontId="23" fillId="0" borderId="17" xfId="1" applyFont="1" applyFill="1" applyBorder="1" applyAlignment="1">
      <alignment vertical="center"/>
    </xf>
    <xf numFmtId="43" fontId="26" fillId="0" borderId="41" xfId="1" applyFont="1" applyBorder="1" applyAlignment="1">
      <alignment vertical="center"/>
    </xf>
    <xf numFmtId="43" fontId="23" fillId="0" borderId="17" xfId="1" applyFont="1" applyBorder="1" applyAlignment="1">
      <alignment vertical="center"/>
    </xf>
    <xf numFmtId="43" fontId="23" fillId="0" borderId="41" xfId="1" applyFont="1" applyBorder="1" applyAlignment="1">
      <alignment vertical="center"/>
    </xf>
    <xf numFmtId="43" fontId="8" fillId="0" borderId="0" xfId="1" applyFont="1" applyFill="1" applyAlignment="1">
      <alignment vertical="center"/>
    </xf>
    <xf numFmtId="43" fontId="26" fillId="7" borderId="22" xfId="1" applyFont="1" applyFill="1" applyBorder="1" applyAlignment="1">
      <alignment vertical="center"/>
    </xf>
    <xf numFmtId="43" fontId="26" fillId="7" borderId="31" xfId="1" applyFont="1" applyFill="1" applyBorder="1" applyAlignment="1">
      <alignment vertical="center"/>
    </xf>
    <xf numFmtId="43" fontId="26" fillId="0" borderId="31" xfId="1" applyFont="1" applyBorder="1" applyAlignment="1">
      <alignment vertical="center"/>
    </xf>
    <xf numFmtId="43" fontId="23" fillId="0" borderId="22" xfId="1" applyFont="1" applyBorder="1" applyAlignment="1">
      <alignment vertical="center"/>
    </xf>
    <xf numFmtId="43" fontId="23" fillId="0" borderId="31" xfId="1" applyFont="1" applyBorder="1" applyAlignment="1">
      <alignment vertical="center"/>
    </xf>
    <xf numFmtId="43" fontId="23" fillId="0" borderId="36" xfId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3" fontId="26" fillId="7" borderId="13" xfId="1" applyFont="1" applyFill="1" applyBorder="1" applyAlignment="1">
      <alignment vertical="center"/>
    </xf>
    <xf numFmtId="43" fontId="26" fillId="7" borderId="0" xfId="1" applyFont="1" applyFill="1" applyBorder="1" applyAlignment="1">
      <alignment vertical="center"/>
    </xf>
    <xf numFmtId="43" fontId="23" fillId="0" borderId="13" xfId="1" applyFont="1" applyBorder="1" applyAlignment="1">
      <alignment vertical="center"/>
    </xf>
    <xf numFmtId="0" fontId="23" fillId="3" borderId="14" xfId="0" applyFont="1" applyFill="1" applyBorder="1" applyAlignment="1">
      <alignment horizontal="center" vertical="center"/>
    </xf>
    <xf numFmtId="43" fontId="5" fillId="3" borderId="14" xfId="1" applyFont="1" applyFill="1" applyBorder="1" applyAlignment="1">
      <alignment vertical="center"/>
    </xf>
    <xf numFmtId="43" fontId="24" fillId="3" borderId="9" xfId="1" applyFont="1" applyFill="1" applyBorder="1" applyAlignment="1">
      <alignment vertical="center"/>
    </xf>
    <xf numFmtId="164" fontId="5" fillId="3" borderId="11" xfId="1" applyNumberFormat="1" applyFont="1" applyFill="1" applyBorder="1" applyAlignment="1">
      <alignment vertical="center"/>
    </xf>
    <xf numFmtId="43" fontId="5" fillId="3" borderId="11" xfId="1" applyFont="1" applyFill="1" applyBorder="1" applyAlignment="1">
      <alignment vertical="center"/>
    </xf>
    <xf numFmtId="43" fontId="11" fillId="0" borderId="0" xfId="1" applyFont="1" applyFill="1" applyAlignment="1">
      <alignment vertical="center"/>
    </xf>
    <xf numFmtId="0" fontId="11" fillId="0" borderId="0" xfId="0" applyFont="1" applyAlignment="1">
      <alignment vertical="center"/>
    </xf>
    <xf numFmtId="43" fontId="11" fillId="0" borderId="0" xfId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31" fillId="0" borderId="0" xfId="0" applyFont="1"/>
    <xf numFmtId="43" fontId="8" fillId="0" borderId="0" xfId="1" applyFont="1" applyFill="1"/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left" indent="5"/>
    </xf>
    <xf numFmtId="0" fontId="34" fillId="0" borderId="0" xfId="0" applyFont="1"/>
    <xf numFmtId="0" fontId="23" fillId="5" borderId="10" xfId="0" applyFont="1" applyFill="1" applyBorder="1" applyAlignment="1">
      <alignment horizontal="center"/>
    </xf>
    <xf numFmtId="0" fontId="23" fillId="5" borderId="14" xfId="0" applyFont="1" applyFill="1" applyBorder="1" applyAlignment="1">
      <alignment horizontal="center"/>
    </xf>
    <xf numFmtId="0" fontId="23" fillId="5" borderId="9" xfId="0" applyFont="1" applyFill="1" applyBorder="1" applyAlignment="1">
      <alignment horizontal="center"/>
    </xf>
    <xf numFmtId="0" fontId="23" fillId="5" borderId="14" xfId="0" applyFont="1" applyFill="1" applyBorder="1" applyAlignment="1">
      <alignment horizontal="center" vertical="center"/>
    </xf>
    <xf numFmtId="0" fontId="5" fillId="8" borderId="44" xfId="0" applyFont="1" applyFill="1" applyBorder="1" applyAlignment="1">
      <alignment horizontal="center"/>
    </xf>
    <xf numFmtId="43" fontId="23" fillId="7" borderId="30" xfId="1" applyFont="1" applyFill="1" applyBorder="1"/>
    <xf numFmtId="43" fontId="23" fillId="7" borderId="36" xfId="1" applyFont="1" applyFill="1" applyBorder="1"/>
    <xf numFmtId="43" fontId="26" fillId="0" borderId="30" xfId="1" applyFont="1" applyBorder="1"/>
    <xf numFmtId="43" fontId="23" fillId="0" borderId="37" xfId="1" applyFont="1" applyBorder="1"/>
    <xf numFmtId="43" fontId="23" fillId="0" borderId="17" xfId="1" applyFont="1" applyBorder="1"/>
    <xf numFmtId="0" fontId="5" fillId="8" borderId="19" xfId="0" applyFont="1" applyFill="1" applyBorder="1" applyAlignment="1">
      <alignment horizontal="center"/>
    </xf>
    <xf numFmtId="43" fontId="23" fillId="7" borderId="31" xfId="1" applyFont="1" applyFill="1" applyBorder="1"/>
    <xf numFmtId="43" fontId="23" fillId="7" borderId="22" xfId="1" applyFont="1" applyFill="1" applyBorder="1"/>
    <xf numFmtId="43" fontId="23" fillId="0" borderId="22" xfId="1" applyFont="1" applyBorder="1"/>
    <xf numFmtId="164" fontId="8" fillId="0" borderId="0" xfId="1" applyNumberFormat="1" applyFont="1"/>
    <xf numFmtId="0" fontId="5" fillId="8" borderId="32" xfId="0" applyFont="1" applyFill="1" applyBorder="1" applyAlignment="1">
      <alignment horizontal="center"/>
    </xf>
    <xf numFmtId="43" fontId="23" fillId="7" borderId="35" xfId="1" applyFont="1" applyFill="1" applyBorder="1"/>
    <xf numFmtId="43" fontId="23" fillId="7" borderId="34" xfId="1" applyFont="1" applyFill="1" applyBorder="1"/>
    <xf numFmtId="43" fontId="23" fillId="0" borderId="34" xfId="1" applyFont="1" applyBorder="1"/>
    <xf numFmtId="0" fontId="5" fillId="9" borderId="49" xfId="0" applyFont="1" applyFill="1" applyBorder="1" applyAlignment="1">
      <alignment horizontal="center"/>
    </xf>
    <xf numFmtId="43" fontId="5" fillId="9" borderId="14" xfId="1" applyFont="1" applyFill="1" applyBorder="1"/>
    <xf numFmtId="43" fontId="5" fillId="9" borderId="10" xfId="1" applyFont="1" applyFill="1" applyBorder="1"/>
    <xf numFmtId="43" fontId="24" fillId="9" borderId="10" xfId="1" applyFont="1" applyFill="1" applyBorder="1"/>
    <xf numFmtId="43" fontId="5" fillId="9" borderId="9" xfId="1" applyFont="1" applyFill="1" applyBorder="1"/>
    <xf numFmtId="0" fontId="5" fillId="8" borderId="37" xfId="0" applyFont="1" applyFill="1" applyBorder="1" applyAlignment="1">
      <alignment horizontal="center"/>
    </xf>
    <xf numFmtId="43" fontId="23" fillId="0" borderId="36" xfId="1" applyFont="1" applyBorder="1"/>
    <xf numFmtId="43" fontId="26" fillId="0" borderId="0" xfId="1" applyFont="1" applyBorder="1"/>
    <xf numFmtId="43" fontId="23" fillId="0" borderId="38" xfId="1" applyFont="1" applyBorder="1"/>
    <xf numFmtId="0" fontId="5" fillId="9" borderId="49" xfId="0" applyFont="1" applyFill="1" applyBorder="1" applyAlignment="1">
      <alignment horizontal="center" vertical="center"/>
    </xf>
    <xf numFmtId="43" fontId="5" fillId="9" borderId="14" xfId="1" applyFont="1" applyFill="1" applyBorder="1" applyAlignment="1">
      <alignment vertical="center"/>
    </xf>
    <xf numFmtId="43" fontId="24" fillId="9" borderId="10" xfId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4" fontId="6" fillId="0" borderId="0" xfId="1" applyNumberFormat="1" applyFont="1" applyFill="1" applyBorder="1"/>
    <xf numFmtId="43" fontId="6" fillId="0" borderId="0" xfId="1" applyFont="1" applyFill="1" applyBorder="1"/>
    <xf numFmtId="43" fontId="7" fillId="0" borderId="0" xfId="1" applyFont="1" applyFill="1" applyBorder="1"/>
    <xf numFmtId="0" fontId="8" fillId="0" borderId="0" xfId="0" applyFont="1" applyAlignment="1">
      <alignment horizontal="left"/>
    </xf>
    <xf numFmtId="164" fontId="8" fillId="0" borderId="0" xfId="0" applyNumberFormat="1" applyFont="1"/>
    <xf numFmtId="43" fontId="8" fillId="0" borderId="0" xfId="1" applyFont="1" applyFill="1" applyBorder="1" applyAlignment="1">
      <alignment horizontal="center"/>
    </xf>
    <xf numFmtId="2" fontId="8" fillId="0" borderId="0" xfId="0" applyNumberFormat="1" applyFont="1" applyAlignment="1">
      <alignment horizontal="center"/>
    </xf>
    <xf numFmtId="43" fontId="8" fillId="0" borderId="0" xfId="1" applyFont="1" applyFill="1" applyBorder="1"/>
    <xf numFmtId="0" fontId="6" fillId="8" borderId="52" xfId="0" applyFont="1" applyFill="1" applyBorder="1" applyAlignment="1">
      <alignment horizontal="center"/>
    </xf>
    <xf numFmtId="43" fontId="36" fillId="7" borderId="36" xfId="2" applyFont="1" applyFill="1" applyBorder="1"/>
    <xf numFmtId="43" fontId="37" fillId="7" borderId="30" xfId="2" applyFont="1" applyFill="1" applyBorder="1"/>
    <xf numFmtId="43" fontId="37" fillId="7" borderId="36" xfId="2" applyFont="1" applyFill="1" applyBorder="1"/>
    <xf numFmtId="43" fontId="8" fillId="7" borderId="36" xfId="0" applyNumberFormat="1" applyFont="1" applyFill="1" applyBorder="1"/>
    <xf numFmtId="0" fontId="6" fillId="8" borderId="43" xfId="0" applyFont="1" applyFill="1" applyBorder="1" applyAlignment="1">
      <alignment horizontal="center"/>
    </xf>
    <xf numFmtId="164" fontId="36" fillId="7" borderId="22" xfId="2" applyNumberFormat="1" applyFont="1" applyFill="1" applyBorder="1"/>
    <xf numFmtId="164" fontId="37" fillId="7" borderId="31" xfId="2" applyNumberFormat="1" applyFont="1" applyFill="1" applyBorder="1"/>
    <xf numFmtId="164" fontId="37" fillId="7" borderId="22" xfId="2" applyNumberFormat="1" applyFont="1" applyFill="1" applyBorder="1"/>
    <xf numFmtId="164" fontId="8" fillId="7" borderId="36" xfId="0" applyNumberFormat="1" applyFont="1" applyFill="1" applyBorder="1"/>
    <xf numFmtId="0" fontId="6" fillId="8" borderId="53" xfId="0" applyFont="1" applyFill="1" applyBorder="1" applyAlignment="1">
      <alignment horizontal="center"/>
    </xf>
    <xf numFmtId="164" fontId="36" fillId="7" borderId="34" xfId="2" applyNumberFormat="1" applyFont="1" applyFill="1" applyBorder="1"/>
    <xf numFmtId="164" fontId="37" fillId="7" borderId="35" xfId="2" applyNumberFormat="1" applyFont="1" applyFill="1" applyBorder="1"/>
    <xf numFmtId="164" fontId="37" fillId="7" borderId="34" xfId="2" applyNumberFormat="1" applyFont="1" applyFill="1" applyBorder="1"/>
    <xf numFmtId="0" fontId="6" fillId="9" borderId="14" xfId="0" applyFont="1" applyFill="1" applyBorder="1" applyAlignment="1">
      <alignment horizontal="center"/>
    </xf>
    <xf numFmtId="164" fontId="6" fillId="9" borderId="14" xfId="0" applyNumberFormat="1" applyFont="1" applyFill="1" applyBorder="1"/>
    <xf numFmtId="164" fontId="6" fillId="9" borderId="10" xfId="0" applyNumberFormat="1" applyFont="1" applyFill="1" applyBorder="1"/>
    <xf numFmtId="0" fontId="6" fillId="9" borderId="49" xfId="0" applyFont="1" applyFill="1" applyBorder="1" applyAlignment="1">
      <alignment horizontal="center"/>
    </xf>
    <xf numFmtId="164" fontId="36" fillId="9" borderId="29" xfId="2" applyNumberFormat="1" applyFont="1" applyFill="1" applyBorder="1"/>
    <xf numFmtId="164" fontId="36" fillId="9" borderId="36" xfId="2" applyNumberFormat="1" applyFont="1" applyFill="1" applyBorder="1"/>
    <xf numFmtId="0" fontId="6" fillId="8" borderId="45" xfId="0" applyFont="1" applyFill="1" applyBorder="1" applyAlignment="1">
      <alignment horizontal="center"/>
    </xf>
    <xf numFmtId="0" fontId="8" fillId="8" borderId="52" xfId="0" applyFont="1" applyFill="1" applyBorder="1" applyAlignment="1">
      <alignment horizontal="left"/>
    </xf>
    <xf numFmtId="0" fontId="8" fillId="8" borderId="30" xfId="0" applyFont="1" applyFill="1" applyBorder="1" applyAlignment="1">
      <alignment horizontal="left"/>
    </xf>
    <xf numFmtId="164" fontId="37" fillId="0" borderId="17" xfId="2" applyNumberFormat="1" applyFont="1" applyFill="1" applyBorder="1"/>
    <xf numFmtId="164" fontId="37" fillId="0" borderId="42" xfId="2" applyNumberFormat="1" applyFont="1" applyFill="1" applyBorder="1"/>
    <xf numFmtId="164" fontId="37" fillId="0" borderId="47" xfId="2" applyNumberFormat="1" applyFont="1" applyFill="1" applyBorder="1"/>
    <xf numFmtId="164" fontId="8" fillId="0" borderId="47" xfId="0" applyNumberFormat="1" applyFont="1" applyBorder="1"/>
    <xf numFmtId="0" fontId="6" fillId="8" borderId="47" xfId="0" applyFont="1" applyFill="1" applyBorder="1" applyAlignment="1">
      <alignment horizontal="center"/>
    </xf>
    <xf numFmtId="164" fontId="37" fillId="7" borderId="42" xfId="2" applyNumberFormat="1" applyFont="1" applyFill="1" applyBorder="1"/>
    <xf numFmtId="164" fontId="37" fillId="7" borderId="47" xfId="2" applyNumberFormat="1" applyFont="1" applyFill="1" applyBorder="1"/>
    <xf numFmtId="164" fontId="8" fillId="7" borderId="47" xfId="0" applyNumberFormat="1" applyFont="1" applyFill="1" applyBorder="1"/>
    <xf numFmtId="0" fontId="8" fillId="8" borderId="54" xfId="0" applyFont="1" applyFill="1" applyBorder="1" applyAlignment="1">
      <alignment horizontal="left"/>
    </xf>
    <xf numFmtId="0" fontId="8" fillId="8" borderId="0" xfId="0" applyFont="1" applyFill="1" applyAlignment="1">
      <alignment horizontal="left"/>
    </xf>
    <xf numFmtId="164" fontId="37" fillId="7" borderId="55" xfId="2" applyNumberFormat="1" applyFont="1" applyFill="1" applyBorder="1"/>
    <xf numFmtId="164" fontId="37" fillId="7" borderId="48" xfId="2" applyNumberFormat="1" applyFont="1" applyFill="1" applyBorder="1"/>
    <xf numFmtId="164" fontId="8" fillId="7" borderId="48" xfId="0" applyNumberFormat="1" applyFont="1" applyFill="1" applyBorder="1"/>
    <xf numFmtId="0" fontId="6" fillId="9" borderId="43" xfId="0" applyFont="1" applyFill="1" applyBorder="1" applyAlignment="1">
      <alignment horizontal="center"/>
    </xf>
    <xf numFmtId="164" fontId="36" fillId="9" borderId="14" xfId="2" applyNumberFormat="1" applyFont="1" applyFill="1" applyBorder="1"/>
    <xf numFmtId="164" fontId="36" fillId="9" borderId="56" xfId="2" applyNumberFormat="1" applyFont="1" applyFill="1" applyBorder="1"/>
    <xf numFmtId="164" fontId="36" fillId="9" borderId="50" xfId="2" applyNumberFormat="1" applyFont="1" applyFill="1" applyBorder="1"/>
    <xf numFmtId="164" fontId="36" fillId="9" borderId="57" xfId="2" applyNumberFormat="1" applyFont="1" applyFill="1" applyBorder="1"/>
    <xf numFmtId="0" fontId="6" fillId="9" borderId="13" xfId="0" applyFont="1" applyFill="1" applyBorder="1" applyAlignment="1">
      <alignment horizontal="center"/>
    </xf>
    <xf numFmtId="164" fontId="6" fillId="9" borderId="13" xfId="0" applyNumberFormat="1" applyFont="1" applyFill="1" applyBorder="1"/>
    <xf numFmtId="0" fontId="20" fillId="0" borderId="0" xfId="0" applyFont="1" applyAlignment="1">
      <alignment horizontal="center"/>
    </xf>
    <xf numFmtId="0" fontId="20" fillId="0" borderId="0" xfId="0" applyFont="1"/>
    <xf numFmtId="0" fontId="38" fillId="0" borderId="0" xfId="0" applyFont="1"/>
    <xf numFmtId="0" fontId="20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3" fontId="20" fillId="0" borderId="0" xfId="1" applyFont="1" applyAlignment="1">
      <alignment vertical="center"/>
    </xf>
    <xf numFmtId="0" fontId="40" fillId="4" borderId="49" xfId="0" applyFont="1" applyFill="1" applyBorder="1" applyAlignment="1">
      <alignment horizontal="center" vertical="center"/>
    </xf>
    <xf numFmtId="0" fontId="40" fillId="4" borderId="50" xfId="0" applyFont="1" applyFill="1" applyBorder="1" applyAlignment="1">
      <alignment horizontal="center" vertical="center" textRotation="90" wrapText="1"/>
    </xf>
    <xf numFmtId="0" fontId="40" fillId="4" borderId="57" xfId="0" applyFont="1" applyFill="1" applyBorder="1" applyAlignment="1">
      <alignment horizontal="center" vertical="center" textRotation="90" wrapText="1"/>
    </xf>
    <xf numFmtId="0" fontId="41" fillId="0" borderId="0" xfId="0" applyFont="1" applyAlignment="1">
      <alignment vertical="center"/>
    </xf>
    <xf numFmtId="43" fontId="41" fillId="0" borderId="0" xfId="1" applyFont="1" applyAlignment="1">
      <alignment vertical="center"/>
    </xf>
    <xf numFmtId="43" fontId="41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42" fillId="7" borderId="37" xfId="0" applyFont="1" applyFill="1" applyBorder="1" applyAlignment="1">
      <alignment horizontal="center" vertical="center"/>
    </xf>
    <xf numFmtId="43" fontId="43" fillId="7" borderId="45" xfId="3" applyFont="1" applyFill="1" applyBorder="1" applyAlignment="1">
      <alignment vertical="center"/>
    </xf>
    <xf numFmtId="43" fontId="44" fillId="7" borderId="45" xfId="0" applyNumberFormat="1" applyFont="1" applyFill="1" applyBorder="1" applyAlignment="1">
      <alignment vertical="center"/>
    </xf>
    <xf numFmtId="43" fontId="44" fillId="7" borderId="46" xfId="1" applyFont="1" applyFill="1" applyBorder="1" applyAlignment="1">
      <alignment vertical="center"/>
    </xf>
    <xf numFmtId="43" fontId="45" fillId="7" borderId="60" xfId="1" applyFont="1" applyFill="1" applyBorder="1" applyAlignment="1">
      <alignment vertical="center"/>
    </xf>
    <xf numFmtId="43" fontId="20" fillId="0" borderId="0" xfId="0" applyNumberFormat="1" applyFont="1"/>
    <xf numFmtId="0" fontId="42" fillId="7" borderId="21" xfId="0" applyFont="1" applyFill="1" applyBorder="1" applyAlignment="1">
      <alignment horizontal="center" vertical="center"/>
    </xf>
    <xf numFmtId="43" fontId="43" fillId="7" borderId="47" xfId="3" applyFont="1" applyFill="1" applyBorder="1" applyAlignment="1">
      <alignment vertical="center"/>
    </xf>
    <xf numFmtId="43" fontId="44" fillId="7" borderId="20" xfId="1" applyFont="1" applyFill="1" applyBorder="1" applyAlignment="1">
      <alignment vertical="center"/>
    </xf>
    <xf numFmtId="43" fontId="45" fillId="7" borderId="23" xfId="1" applyFont="1" applyFill="1" applyBorder="1" applyAlignment="1">
      <alignment vertical="center"/>
    </xf>
    <xf numFmtId="0" fontId="42" fillId="7" borderId="26" xfId="0" applyFont="1" applyFill="1" applyBorder="1" applyAlignment="1">
      <alignment horizontal="center" vertical="center"/>
    </xf>
    <xf numFmtId="43" fontId="43" fillId="7" borderId="61" xfId="3" applyFont="1" applyFill="1" applyBorder="1" applyAlignment="1">
      <alignment vertical="center"/>
    </xf>
    <xf numFmtId="43" fontId="44" fillId="7" borderId="25" xfId="1" applyFont="1" applyFill="1" applyBorder="1" applyAlignment="1">
      <alignment vertical="center"/>
    </xf>
    <xf numFmtId="43" fontId="45" fillId="7" borderId="28" xfId="1" applyFont="1" applyFill="1" applyBorder="1" applyAlignment="1">
      <alignment vertical="center"/>
    </xf>
    <xf numFmtId="0" fontId="42" fillId="3" borderId="13" xfId="0" applyFont="1" applyFill="1" applyBorder="1" applyAlignment="1">
      <alignment horizontal="center"/>
    </xf>
    <xf numFmtId="43" fontId="46" fillId="3" borderId="13" xfId="3" applyFont="1" applyFill="1" applyBorder="1" applyAlignment="1">
      <alignment vertical="center"/>
    </xf>
    <xf numFmtId="43" fontId="47" fillId="3" borderId="6" xfId="0" applyNumberFormat="1" applyFont="1" applyFill="1" applyBorder="1" applyAlignment="1">
      <alignment vertical="center"/>
    </xf>
    <xf numFmtId="43" fontId="47" fillId="3" borderId="13" xfId="0" applyNumberFormat="1" applyFont="1" applyFill="1" applyBorder="1" applyAlignment="1">
      <alignment vertical="center"/>
    </xf>
    <xf numFmtId="43" fontId="47" fillId="3" borderId="13" xfId="1" applyFont="1" applyFill="1" applyBorder="1" applyAlignment="1">
      <alignment vertical="center"/>
    </xf>
    <xf numFmtId="0" fontId="42" fillId="0" borderId="0" xfId="0" applyFont="1" applyAlignment="1">
      <alignment horizontal="center"/>
    </xf>
    <xf numFmtId="0" fontId="42" fillId="0" borderId="0" xfId="0" applyFont="1"/>
    <xf numFmtId="0" fontId="40" fillId="0" borderId="0" xfId="0" applyFont="1"/>
    <xf numFmtId="43" fontId="42" fillId="0" borderId="0" xfId="0" applyNumberFormat="1" applyFont="1"/>
    <xf numFmtId="43" fontId="42" fillId="0" borderId="0" xfId="1" applyFont="1"/>
    <xf numFmtId="2" fontId="20" fillId="0" borderId="0" xfId="0" applyNumberFormat="1" applyFont="1"/>
    <xf numFmtId="0" fontId="48" fillId="0" borderId="0" xfId="0" applyFont="1"/>
    <xf numFmtId="2" fontId="20" fillId="0" borderId="0" xfId="0" applyNumberFormat="1" applyFont="1" applyAlignment="1">
      <alignment vertical="center"/>
    </xf>
    <xf numFmtId="0" fontId="40" fillId="4" borderId="9" xfId="0" applyFont="1" applyFill="1" applyBorder="1" applyAlignment="1">
      <alignment horizontal="center" vertical="center"/>
    </xf>
    <xf numFmtId="0" fontId="40" fillId="4" borderId="10" xfId="0" applyFont="1" applyFill="1" applyBorder="1" applyAlignment="1">
      <alignment horizontal="center" vertical="center" textRotation="90" wrapText="1"/>
    </xf>
    <xf numFmtId="0" fontId="40" fillId="4" borderId="14" xfId="0" applyFont="1" applyFill="1" applyBorder="1" applyAlignment="1">
      <alignment horizontal="center" vertical="center" textRotation="90" wrapText="1"/>
    </xf>
    <xf numFmtId="43" fontId="50" fillId="7" borderId="17" xfId="1" applyFont="1" applyFill="1" applyBorder="1" applyAlignment="1">
      <alignment horizontal="center" vertical="center" wrapText="1"/>
    </xf>
    <xf numFmtId="43" fontId="50" fillId="7" borderId="37" xfId="1" applyFont="1" applyFill="1" applyBorder="1" applyAlignment="1">
      <alignment horizontal="center" vertical="center" wrapText="1"/>
    </xf>
    <xf numFmtId="43" fontId="50" fillId="7" borderId="36" xfId="1" applyFont="1" applyFill="1" applyBorder="1" applyAlignment="1">
      <alignment horizontal="center" vertical="center" wrapText="1"/>
    </xf>
    <xf numFmtId="43" fontId="47" fillId="7" borderId="30" xfId="1" applyFont="1" applyFill="1" applyBorder="1" applyAlignment="1">
      <alignment vertical="center"/>
    </xf>
    <xf numFmtId="43" fontId="44" fillId="7" borderId="36" xfId="1" applyFont="1" applyFill="1" applyBorder="1" applyAlignment="1">
      <alignment vertical="center"/>
    </xf>
    <xf numFmtId="43" fontId="45" fillId="7" borderId="36" xfId="1" applyFont="1" applyFill="1" applyBorder="1" applyAlignment="1">
      <alignment vertical="center"/>
    </xf>
    <xf numFmtId="43" fontId="50" fillId="7" borderId="21" xfId="1" applyFont="1" applyFill="1" applyBorder="1" applyAlignment="1">
      <alignment horizontal="center" vertical="center"/>
    </xf>
    <xf numFmtId="43" fontId="50" fillId="7" borderId="22" xfId="1" applyFont="1" applyFill="1" applyBorder="1" applyAlignment="1">
      <alignment horizontal="center" vertical="center"/>
    </xf>
    <xf numFmtId="43" fontId="44" fillId="7" borderId="22" xfId="1" applyFont="1" applyFill="1" applyBorder="1" applyAlignment="1">
      <alignment vertical="center"/>
    </xf>
    <xf numFmtId="0" fontId="51" fillId="3" borderId="9" xfId="0" applyFont="1" applyFill="1" applyBorder="1" applyAlignment="1">
      <alignment horizontal="center" vertical="center"/>
    </xf>
    <xf numFmtId="43" fontId="47" fillId="3" borderId="10" xfId="1" applyFont="1" applyFill="1" applyBorder="1" applyAlignment="1">
      <alignment vertical="center"/>
    </xf>
    <xf numFmtId="43" fontId="46" fillId="3" borderId="14" xfId="3" applyFont="1" applyFill="1" applyBorder="1" applyAlignment="1">
      <alignment vertical="center"/>
    </xf>
    <xf numFmtId="43" fontId="47" fillId="3" borderId="10" xfId="0" applyNumberFormat="1" applyFont="1" applyFill="1" applyBorder="1" applyAlignment="1">
      <alignment vertical="center"/>
    </xf>
    <xf numFmtId="43" fontId="47" fillId="3" borderId="14" xfId="1" applyFont="1" applyFill="1" applyBorder="1" applyAlignment="1">
      <alignment vertical="center"/>
    </xf>
    <xf numFmtId="43" fontId="20" fillId="0" borderId="0" xfId="0" applyNumberFormat="1" applyFont="1" applyAlignment="1">
      <alignment vertical="center"/>
    </xf>
    <xf numFmtId="0" fontId="38" fillId="0" borderId="0" xfId="0" applyFont="1" applyAlignment="1">
      <alignment horizontal="center" vertical="center"/>
    </xf>
    <xf numFmtId="0" fontId="52" fillId="0" borderId="0" xfId="0" applyFont="1" applyAlignment="1">
      <alignment horizontal="left"/>
    </xf>
    <xf numFmtId="43" fontId="2" fillId="0" borderId="0" xfId="1" applyFont="1"/>
    <xf numFmtId="43" fontId="2" fillId="0" borderId="0" xfId="1" applyFont="1" applyAlignment="1">
      <alignment vertical="center"/>
    </xf>
    <xf numFmtId="0" fontId="2" fillId="0" borderId="0" xfId="0" applyFont="1"/>
    <xf numFmtId="0" fontId="52" fillId="0" borderId="0" xfId="0" applyFont="1"/>
    <xf numFmtId="0" fontId="0" fillId="0" borderId="0" xfId="0" applyFont="1"/>
    <xf numFmtId="43" fontId="0" fillId="0" borderId="0" xfId="1" applyFont="1"/>
    <xf numFmtId="0" fontId="53" fillId="3" borderId="14" xfId="0" applyFont="1" applyFill="1" applyBorder="1" applyAlignment="1">
      <alignment horizontal="center" vertical="center"/>
    </xf>
    <xf numFmtId="0" fontId="54" fillId="3" borderId="10" xfId="0" applyFont="1" applyFill="1" applyBorder="1" applyAlignment="1">
      <alignment horizontal="center" vertical="center" wrapText="1"/>
    </xf>
    <xf numFmtId="0" fontId="53" fillId="3" borderId="14" xfId="0" applyFont="1" applyFill="1" applyBorder="1" applyAlignment="1">
      <alignment horizontal="center" vertical="center" wrapText="1"/>
    </xf>
    <xf numFmtId="0" fontId="53" fillId="3" borderId="10" xfId="0" applyFont="1" applyFill="1" applyBorder="1" applyAlignment="1">
      <alignment horizontal="center" vertical="center" wrapText="1"/>
    </xf>
    <xf numFmtId="0" fontId="55" fillId="0" borderId="36" xfId="0" applyFont="1" applyBorder="1"/>
    <xf numFmtId="43" fontId="0" fillId="0" borderId="63" xfId="4" applyFont="1" applyBorder="1"/>
    <xf numFmtId="43" fontId="55" fillId="0" borderId="45" xfId="4" applyFont="1" applyBorder="1"/>
    <xf numFmtId="43" fontId="0" fillId="0" borderId="46" xfId="4" applyFont="1" applyBorder="1"/>
    <xf numFmtId="0" fontId="55" fillId="0" borderId="22" xfId="0" applyFont="1" applyBorder="1"/>
    <xf numFmtId="43" fontId="0" fillId="0" borderId="42" xfId="4" applyFont="1" applyBorder="1"/>
    <xf numFmtId="43" fontId="55" fillId="0" borderId="47" xfId="4" applyFont="1" applyBorder="1"/>
    <xf numFmtId="43" fontId="55" fillId="0" borderId="20" xfId="4" applyFont="1" applyBorder="1"/>
    <xf numFmtId="43" fontId="0" fillId="0" borderId="0" xfId="0" applyNumberFormat="1" applyFont="1"/>
    <xf numFmtId="0" fontId="56" fillId="4" borderId="14" xfId="0" applyFont="1" applyFill="1" applyBorder="1" applyAlignment="1">
      <alignment vertical="center"/>
    </xf>
    <xf numFmtId="43" fontId="2" fillId="4" borderId="56" xfId="4" applyFont="1" applyFill="1" applyBorder="1" applyAlignment="1">
      <alignment vertical="center"/>
    </xf>
    <xf numFmtId="43" fontId="52" fillId="4" borderId="50" xfId="4" applyFont="1" applyFill="1" applyBorder="1" applyAlignment="1">
      <alignment vertical="center"/>
    </xf>
    <xf numFmtId="43" fontId="52" fillId="4" borderId="57" xfId="4" applyFont="1" applyFill="1" applyBorder="1" applyAlignment="1">
      <alignment vertical="center"/>
    </xf>
    <xf numFmtId="2" fontId="0" fillId="0" borderId="0" xfId="0" applyNumberFormat="1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Font="1" applyAlignment="1">
      <alignment vertical="center"/>
    </xf>
    <xf numFmtId="0" fontId="55" fillId="0" borderId="17" xfId="0" applyFont="1" applyBorder="1"/>
    <xf numFmtId="0" fontId="55" fillId="0" borderId="22" xfId="5" applyFont="1" applyBorder="1"/>
    <xf numFmtId="43" fontId="55" fillId="0" borderId="46" xfId="4" applyFont="1" applyBorder="1"/>
    <xf numFmtId="0" fontId="52" fillId="4" borderId="14" xfId="0" applyFont="1" applyFill="1" applyBorder="1" applyAlignment="1">
      <alignment vertical="center"/>
    </xf>
    <xf numFmtId="43" fontId="0" fillId="0" borderId="15" xfId="4" applyFont="1" applyFill="1" applyBorder="1"/>
    <xf numFmtId="43" fontId="55" fillId="0" borderId="64" xfId="4" applyFont="1" applyFill="1" applyBorder="1"/>
    <xf numFmtId="43" fontId="55" fillId="0" borderId="16" xfId="4" applyFont="1" applyFill="1" applyBorder="1"/>
    <xf numFmtId="43" fontId="55" fillId="0" borderId="47" xfId="4" applyFont="1" applyFill="1" applyBorder="1"/>
    <xf numFmtId="43" fontId="55" fillId="0" borderId="20" xfId="4" applyFont="1" applyFill="1" applyBorder="1"/>
    <xf numFmtId="0" fontId="55" fillId="0" borderId="13" xfId="0" applyFont="1" applyBorder="1"/>
    <xf numFmtId="43" fontId="55" fillId="0" borderId="65" xfId="4" applyFont="1" applyFill="1" applyBorder="1"/>
    <xf numFmtId="43" fontId="55" fillId="0" borderId="66" xfId="4" applyFont="1" applyFill="1" applyBorder="1"/>
    <xf numFmtId="43" fontId="52" fillId="0" borderId="46" xfId="4" applyFont="1" applyBorder="1"/>
    <xf numFmtId="0" fontId="55" fillId="0" borderId="27" xfId="0" applyFont="1" applyBorder="1"/>
    <xf numFmtId="43" fontId="55" fillId="0" borderId="65" xfId="4" applyFont="1" applyBorder="1"/>
    <xf numFmtId="43" fontId="55" fillId="0" borderId="66" xfId="4" applyFont="1" applyBorder="1"/>
    <xf numFmtId="43" fontId="52" fillId="4" borderId="50" xfId="0" applyNumberFormat="1" applyFont="1" applyFill="1" applyBorder="1" applyAlignment="1">
      <alignment vertical="center"/>
    </xf>
    <xf numFmtId="0" fontId="55" fillId="0" borderId="21" xfId="0" applyFont="1" applyBorder="1" applyAlignment="1">
      <alignment vertical="center"/>
    </xf>
    <xf numFmtId="43" fontId="0" fillId="0" borderId="67" xfId="4" applyFont="1" applyFill="1" applyBorder="1" applyAlignment="1">
      <alignment vertical="center"/>
    </xf>
    <xf numFmtId="43" fontId="55" fillId="0" borderId="68" xfId="4" applyFont="1" applyFill="1" applyBorder="1" applyAlignment="1">
      <alignment vertical="center"/>
    </xf>
    <xf numFmtId="43" fontId="55" fillId="0" borderId="69" xfId="4" applyFont="1" applyFill="1" applyBorder="1" applyAlignment="1">
      <alignment vertical="center"/>
    </xf>
    <xf numFmtId="43" fontId="55" fillId="0" borderId="47" xfId="4" applyFont="1" applyFill="1" applyBorder="1" applyAlignment="1">
      <alignment vertical="center"/>
    </xf>
    <xf numFmtId="43" fontId="55" fillId="0" borderId="20" xfId="4" applyFont="1" applyFill="1" applyBorder="1" applyAlignment="1">
      <alignment vertical="center"/>
    </xf>
    <xf numFmtId="43" fontId="0" fillId="0" borderId="0" xfId="0" applyNumberFormat="1" applyFont="1" applyAlignment="1">
      <alignment vertical="center"/>
    </xf>
    <xf numFmtId="0" fontId="55" fillId="0" borderId="21" xfId="5" applyFont="1" applyBorder="1"/>
    <xf numFmtId="0" fontId="55" fillId="0" borderId="26" xfId="0" applyFont="1" applyBorder="1" applyAlignment="1">
      <alignment horizontal="left"/>
    </xf>
    <xf numFmtId="43" fontId="55" fillId="0" borderId="65" xfId="4" applyFont="1" applyFill="1" applyBorder="1" applyAlignment="1">
      <alignment vertical="center"/>
    </xf>
    <xf numFmtId="43" fontId="55" fillId="0" borderId="66" xfId="4" applyFont="1" applyFill="1" applyBorder="1" applyAlignment="1">
      <alignment vertical="center"/>
    </xf>
    <xf numFmtId="43" fontId="52" fillId="4" borderId="56" xfId="4" applyFont="1" applyFill="1" applyBorder="1" applyAlignment="1">
      <alignment vertical="center"/>
    </xf>
    <xf numFmtId="0" fontId="55" fillId="0" borderId="34" xfId="0" applyFont="1" applyBorder="1"/>
    <xf numFmtId="43" fontId="55" fillId="0" borderId="48" xfId="4" applyFont="1" applyBorder="1"/>
    <xf numFmtId="0" fontId="55" fillId="0" borderId="29" xfId="0" applyFont="1" applyBorder="1"/>
    <xf numFmtId="43" fontId="0" fillId="0" borderId="70" xfId="4" applyFont="1" applyBorder="1"/>
    <xf numFmtId="43" fontId="0" fillId="0" borderId="71" xfId="4" applyFont="1" applyBorder="1"/>
    <xf numFmtId="43" fontId="55" fillId="0" borderId="71" xfId="4" applyFont="1" applyBorder="1"/>
    <xf numFmtId="43" fontId="52" fillId="0" borderId="72" xfId="4" applyFont="1" applyBorder="1"/>
    <xf numFmtId="0" fontId="52" fillId="4" borderId="14" xfId="0" applyFont="1" applyFill="1" applyBorder="1"/>
    <xf numFmtId="43" fontId="2" fillId="4" borderId="56" xfId="4" applyFont="1" applyFill="1" applyBorder="1" applyAlignment="1"/>
    <xf numFmtId="43" fontId="52" fillId="4" borderId="50" xfId="4" applyFont="1" applyFill="1" applyBorder="1" applyAlignment="1"/>
    <xf numFmtId="43" fontId="52" fillId="4" borderId="69" xfId="4" applyFont="1" applyFill="1" applyBorder="1" applyAlignment="1"/>
    <xf numFmtId="2" fontId="0" fillId="0" borderId="0" xfId="0" applyNumberFormat="1" applyFont="1"/>
    <xf numFmtId="43" fontId="0" fillId="0" borderId="0" xfId="1" applyFont="1" applyAlignment="1"/>
    <xf numFmtId="0" fontId="52" fillId="9" borderId="14" xfId="0" applyFont="1" applyFill="1" applyBorder="1" applyAlignment="1">
      <alignment vertical="center"/>
    </xf>
    <xf numFmtId="43" fontId="2" fillId="9" borderId="56" xfId="4" applyFont="1" applyFill="1" applyBorder="1" applyAlignment="1">
      <alignment vertical="center"/>
    </xf>
    <xf numFmtId="43" fontId="52" fillId="9" borderId="56" xfId="4" applyFont="1" applyFill="1" applyBorder="1" applyAlignment="1">
      <alignment vertical="center"/>
    </xf>
    <xf numFmtId="43" fontId="52" fillId="9" borderId="50" xfId="4" applyFont="1" applyFill="1" applyBorder="1" applyAlignment="1">
      <alignment vertical="center"/>
    </xf>
    <xf numFmtId="43" fontId="52" fillId="9" borderId="51" xfId="4" applyFont="1" applyFill="1" applyBorder="1" applyAlignment="1">
      <alignment vertical="center"/>
    </xf>
    <xf numFmtId="43" fontId="2" fillId="9" borderId="14" xfId="4" applyFont="1" applyFill="1" applyBorder="1" applyAlignment="1">
      <alignment vertical="center"/>
    </xf>
    <xf numFmtId="43" fontId="0" fillId="0" borderId="39" xfId="4" applyFont="1" applyBorder="1"/>
    <xf numFmtId="43" fontId="55" fillId="0" borderId="64" xfId="4" applyFont="1" applyBorder="1"/>
    <xf numFmtId="43" fontId="55" fillId="0" borderId="16" xfId="4" applyFont="1" applyBorder="1"/>
    <xf numFmtId="0" fontId="52" fillId="9" borderId="13" xfId="0" applyFont="1" applyFill="1" applyBorder="1"/>
    <xf numFmtId="43" fontId="2" fillId="9" borderId="58" xfId="1" applyFont="1" applyFill="1" applyBorder="1"/>
    <xf numFmtId="43" fontId="52" fillId="9" borderId="65" xfId="4" applyFont="1" applyFill="1" applyBorder="1"/>
    <xf numFmtId="43" fontId="52" fillId="9" borderId="65" xfId="0" applyNumberFormat="1" applyFont="1" applyFill="1" applyBorder="1"/>
    <xf numFmtId="43" fontId="2" fillId="9" borderId="66" xfId="4" applyFont="1" applyFill="1" applyBorder="1"/>
    <xf numFmtId="0" fontId="52" fillId="10" borderId="14" xfId="0" applyFont="1" applyFill="1" applyBorder="1" applyAlignment="1">
      <alignment horizontal="left" vertical="center"/>
    </xf>
    <xf numFmtId="43" fontId="2" fillId="10" borderId="56" xfId="4" applyFont="1" applyFill="1" applyBorder="1" applyAlignment="1">
      <alignment vertical="center"/>
    </xf>
    <xf numFmtId="43" fontId="52" fillId="10" borderId="50" xfId="4" applyFont="1" applyFill="1" applyBorder="1" applyAlignment="1">
      <alignment vertical="center"/>
    </xf>
    <xf numFmtId="43" fontId="52" fillId="10" borderId="50" xfId="0" applyNumberFormat="1" applyFont="1" applyFill="1" applyBorder="1" applyAlignment="1">
      <alignment vertical="center"/>
    </xf>
    <xf numFmtId="43" fontId="52" fillId="10" borderId="57" xfId="4" applyFont="1" applyFill="1" applyBorder="1" applyAlignment="1">
      <alignment vertical="center"/>
    </xf>
    <xf numFmtId="0" fontId="57" fillId="0" borderId="0" xfId="0" applyFont="1"/>
    <xf numFmtId="43" fontId="58" fillId="0" borderId="0" xfId="1" applyFont="1"/>
    <xf numFmtId="43" fontId="57" fillId="0" borderId="0" xfId="0" applyNumberFormat="1" applyFont="1"/>
    <xf numFmtId="43" fontId="58" fillId="0" borderId="0" xfId="0" applyNumberFormat="1" applyFont="1"/>
    <xf numFmtId="43" fontId="57" fillId="0" borderId="0" xfId="1" applyFont="1" applyBorder="1"/>
    <xf numFmtId="4" fontId="59" fillId="0" borderId="0" xfId="0" applyNumberFormat="1" applyFont="1"/>
    <xf numFmtId="43" fontId="0" fillId="0" borderId="0" xfId="1" applyFont="1" applyBorder="1"/>
    <xf numFmtId="0" fontId="60" fillId="0" borderId="0" xfId="0" applyFont="1"/>
    <xf numFmtId="0" fontId="60" fillId="0" borderId="0" xfId="0" applyFont="1" applyAlignment="1">
      <alignment vertical="center"/>
    </xf>
    <xf numFmtId="43" fontId="60" fillId="0" borderId="0" xfId="0" applyNumberFormat="1" applyFont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1" fillId="11" borderId="14" xfId="0" applyFont="1" applyFill="1" applyBorder="1" applyAlignment="1">
      <alignment horizontal="center" vertical="center"/>
    </xf>
    <xf numFmtId="0" fontId="61" fillId="11" borderId="14" xfId="0" applyFont="1" applyFill="1" applyBorder="1" applyAlignment="1">
      <alignment horizontal="center" vertical="center" textRotation="90" wrapText="1"/>
    </xf>
    <xf numFmtId="0" fontId="5" fillId="11" borderId="12" xfId="0" applyFont="1" applyFill="1" applyBorder="1" applyAlignment="1">
      <alignment horizontal="center" vertical="center" textRotation="90" wrapText="1"/>
    </xf>
    <xf numFmtId="0" fontId="5" fillId="11" borderId="3" xfId="0" applyFont="1" applyFill="1" applyBorder="1" applyAlignment="1">
      <alignment horizontal="center" vertical="center" textRotation="90" wrapText="1"/>
    </xf>
    <xf numFmtId="0" fontId="63" fillId="8" borderId="60" xfId="0" applyFont="1" applyFill="1" applyBorder="1"/>
    <xf numFmtId="43" fontId="63" fillId="8" borderId="22" xfId="1" applyFont="1" applyFill="1" applyBorder="1" applyAlignment="1">
      <alignment horizontal="right"/>
    </xf>
    <xf numFmtId="43" fontId="61" fillId="11" borderId="36" xfId="1" applyFont="1" applyFill="1" applyBorder="1"/>
    <xf numFmtId="43" fontId="61" fillId="8" borderId="4" xfId="1" applyFont="1" applyFill="1" applyBorder="1" applyAlignment="1">
      <alignment horizontal="center"/>
    </xf>
    <xf numFmtId="0" fontId="61" fillId="8" borderId="29" xfId="0" applyFont="1" applyFill="1" applyBorder="1" applyAlignment="1">
      <alignment horizontal="center"/>
    </xf>
    <xf numFmtId="164" fontId="23" fillId="4" borderId="19" xfId="1" applyNumberFormat="1" applyFont="1" applyFill="1" applyBorder="1" applyAlignment="1">
      <alignment horizontal="center"/>
    </xf>
    <xf numFmtId="0" fontId="63" fillId="8" borderId="23" xfId="0" applyFont="1" applyFill="1" applyBorder="1"/>
    <xf numFmtId="0" fontId="63" fillId="8" borderId="73" xfId="0" applyFont="1" applyFill="1" applyBorder="1"/>
    <xf numFmtId="43" fontId="63" fillId="8" borderId="27" xfId="1" applyFont="1" applyFill="1" applyBorder="1" applyAlignment="1">
      <alignment horizontal="right"/>
    </xf>
    <xf numFmtId="0" fontId="61" fillId="12" borderId="14" xfId="0" applyFont="1" applyFill="1" applyBorder="1" applyAlignment="1">
      <alignment horizontal="center" vertical="center"/>
    </xf>
    <xf numFmtId="43" fontId="61" fillId="12" borderId="13" xfId="1" applyFont="1" applyFill="1" applyBorder="1" applyAlignment="1">
      <alignment vertical="center"/>
    </xf>
    <xf numFmtId="43" fontId="65" fillId="12" borderId="14" xfId="1" applyFont="1" applyFill="1" applyBorder="1" applyAlignment="1">
      <alignment vertical="center"/>
    </xf>
    <xf numFmtId="43" fontId="61" fillId="12" borderId="9" xfId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61" fillId="13" borderId="43" xfId="0" applyFont="1" applyFill="1" applyBorder="1" applyAlignment="1">
      <alignment horizontal="right" vertical="center"/>
    </xf>
    <xf numFmtId="43" fontId="61" fillId="13" borderId="31" xfId="1" applyFont="1" applyFill="1" applyBorder="1" applyAlignment="1">
      <alignment vertical="center"/>
    </xf>
    <xf numFmtId="43" fontId="61" fillId="13" borderId="63" xfId="0" applyNumberFormat="1" applyFont="1" applyFill="1" applyBorder="1" applyAlignment="1">
      <alignment vertical="center"/>
    </xf>
    <xf numFmtId="43" fontId="63" fillId="0" borderId="0" xfId="0" applyNumberFormat="1" applyFont="1" applyAlignment="1">
      <alignment vertical="center"/>
    </xf>
    <xf numFmtId="43" fontId="23" fillId="0" borderId="0" xfId="0" applyNumberFormat="1" applyFont="1" applyAlignment="1">
      <alignment horizontal="center" vertical="center"/>
    </xf>
    <xf numFmtId="0" fontId="61" fillId="0" borderId="0" xfId="0" applyFont="1" applyAlignment="1">
      <alignment horizontal="right"/>
    </xf>
    <xf numFmtId="43" fontId="66" fillId="8" borderId="0" xfId="0" applyNumberFormat="1" applyFont="1" applyFill="1"/>
    <xf numFmtId="43" fontId="66" fillId="0" borderId="0" xfId="0" applyNumberFormat="1" applyFont="1"/>
    <xf numFmtId="43" fontId="23" fillId="0" borderId="0" xfId="0" applyNumberFormat="1" applyFont="1" applyAlignment="1">
      <alignment horizontal="center"/>
    </xf>
    <xf numFmtId="43" fontId="63" fillId="0" borderId="0" xfId="0" applyNumberFormat="1" applyFont="1"/>
    <xf numFmtId="43" fontId="23" fillId="0" borderId="0" xfId="0" applyNumberFormat="1" applyFont="1"/>
    <xf numFmtId="0" fontId="61" fillId="7" borderId="0" xfId="0" applyFont="1" applyFill="1" applyBorder="1" applyAlignment="1">
      <alignment horizontal="center"/>
    </xf>
    <xf numFmtId="43" fontId="23" fillId="4" borderId="19" xfId="1" applyNumberFormat="1" applyFont="1" applyFill="1" applyBorder="1" applyAlignment="1"/>
    <xf numFmtId="43" fontId="23" fillId="4" borderId="19" xfId="1" applyNumberFormat="1" applyFont="1" applyFill="1" applyBorder="1" applyAlignment="1">
      <alignment horizontal="center"/>
    </xf>
    <xf numFmtId="43" fontId="64" fillId="4" borderId="19" xfId="1" applyNumberFormat="1" applyFont="1" applyFill="1" applyBorder="1"/>
    <xf numFmtId="43" fontId="23" fillId="0" borderId="20" xfId="0" applyNumberFormat="1" applyFont="1" applyBorder="1"/>
    <xf numFmtId="43" fontId="26" fillId="4" borderId="19" xfId="1" applyNumberFormat="1" applyFont="1" applyFill="1" applyBorder="1" applyAlignment="1">
      <alignment horizontal="center"/>
    </xf>
    <xf numFmtId="43" fontId="23" fillId="9" borderId="24" xfId="1" applyNumberFormat="1" applyFont="1" applyFill="1" applyBorder="1" applyAlignment="1">
      <alignment horizontal="center"/>
    </xf>
    <xf numFmtId="43" fontId="5" fillId="12" borderId="13" xfId="1" applyNumberFormat="1" applyFont="1" applyFill="1" applyBorder="1" applyAlignment="1">
      <alignment horizontal="center" vertical="center"/>
    </xf>
    <xf numFmtId="43" fontId="5" fillId="12" borderId="8" xfId="0" applyNumberFormat="1" applyFont="1" applyFill="1" applyBorder="1" applyAlignment="1">
      <alignment vertical="center"/>
    </xf>
    <xf numFmtId="0" fontId="67" fillId="0" borderId="0" xfId="0" applyFont="1"/>
    <xf numFmtId="0" fontId="68" fillId="0" borderId="0" xfId="0" applyFont="1" applyAlignment="1">
      <alignment horizontal="center"/>
    </xf>
    <xf numFmtId="0" fontId="69" fillId="0" borderId="0" xfId="0" applyFont="1"/>
    <xf numFmtId="0" fontId="70" fillId="0" borderId="0" xfId="0" applyFont="1"/>
    <xf numFmtId="0" fontId="71" fillId="0" borderId="0" xfId="0" applyFont="1"/>
    <xf numFmtId="0" fontId="69" fillId="0" borderId="0" xfId="0" applyFont="1" applyAlignment="1">
      <alignment horizontal="center"/>
    </xf>
    <xf numFmtId="0" fontId="72" fillId="14" borderId="14" xfId="0" applyFont="1" applyFill="1" applyBorder="1" applyAlignment="1">
      <alignment horizontal="center" vertical="center" wrapText="1"/>
    </xf>
    <xf numFmtId="0" fontId="73" fillId="14" borderId="10" xfId="0" applyFont="1" applyFill="1" applyBorder="1" applyAlignment="1">
      <alignment horizontal="center"/>
    </xf>
    <xf numFmtId="0" fontId="74" fillId="11" borderId="14" xfId="0" applyFont="1" applyFill="1" applyBorder="1" applyAlignment="1">
      <alignment horizontal="center" vertical="center" wrapText="1"/>
    </xf>
    <xf numFmtId="0" fontId="74" fillId="11" borderId="10" xfId="0" applyFont="1" applyFill="1" applyBorder="1" applyAlignment="1">
      <alignment horizontal="center"/>
    </xf>
    <xf numFmtId="0" fontId="35" fillId="0" borderId="0" xfId="0" applyFont="1"/>
    <xf numFmtId="0" fontId="22" fillId="0" borderId="0" xfId="0" applyFont="1"/>
    <xf numFmtId="0" fontId="75" fillId="8" borderId="36" xfId="0" applyFont="1" applyFill="1" applyBorder="1" applyAlignment="1">
      <alignment horizontal="center"/>
    </xf>
    <xf numFmtId="0" fontId="75" fillId="0" borderId="30" xfId="0" applyFont="1" applyBorder="1"/>
    <xf numFmtId="0" fontId="75" fillId="8" borderId="22" xfId="0" quotePrefix="1" applyFont="1" applyFill="1" applyBorder="1" applyAlignment="1">
      <alignment horizontal="center"/>
    </xf>
    <xf numFmtId="0" fontId="75" fillId="0" borderId="31" xfId="0" applyFont="1" applyBorder="1"/>
    <xf numFmtId="0" fontId="75" fillId="8" borderId="34" xfId="0" quotePrefix="1" applyFont="1" applyFill="1" applyBorder="1" applyAlignment="1">
      <alignment horizontal="center"/>
    </xf>
    <xf numFmtId="0" fontId="75" fillId="0" borderId="35" xfId="0" applyFont="1" applyBorder="1"/>
    <xf numFmtId="0" fontId="75" fillId="8" borderId="27" xfId="0" applyFont="1" applyFill="1" applyBorder="1" applyAlignment="1">
      <alignment horizontal="center"/>
    </xf>
    <xf numFmtId="0" fontId="76" fillId="15" borderId="14" xfId="0" applyFont="1" applyFill="1" applyBorder="1" applyAlignment="1">
      <alignment horizontal="left"/>
    </xf>
    <xf numFmtId="0" fontId="77" fillId="15" borderId="10" xfId="0" applyFont="1" applyFill="1" applyBorder="1" applyAlignment="1">
      <alignment horizontal="center"/>
    </xf>
    <xf numFmtId="43" fontId="78" fillId="15" borderId="14" xfId="4" applyFont="1" applyFill="1" applyBorder="1"/>
    <xf numFmtId="43" fontId="70" fillId="0" borderId="0" xfId="0" applyNumberFormat="1" applyFont="1"/>
    <xf numFmtId="43" fontId="67" fillId="0" borderId="0" xfId="0" applyNumberFormat="1" applyFont="1"/>
    <xf numFmtId="0" fontId="69" fillId="14" borderId="10" xfId="4" applyNumberFormat="1" applyFont="1" applyFill="1" applyBorder="1" applyAlignment="1">
      <alignment horizontal="center" vertical="center" wrapText="1"/>
    </xf>
    <xf numFmtId="164" fontId="69" fillId="14" borderId="14" xfId="4" applyNumberFormat="1" applyFont="1" applyFill="1" applyBorder="1" applyAlignment="1">
      <alignment horizontal="center" vertical="center" wrapText="1"/>
    </xf>
    <xf numFmtId="0" fontId="69" fillId="11" borderId="14" xfId="4" applyNumberFormat="1" applyFont="1" applyFill="1" applyBorder="1" applyAlignment="1">
      <alignment horizontal="center"/>
    </xf>
    <xf numFmtId="164" fontId="69" fillId="11" borderId="10" xfId="4" applyNumberFormat="1" applyFont="1" applyFill="1" applyBorder="1" applyAlignment="1">
      <alignment horizontal="center" vertical="center" wrapText="1"/>
    </xf>
    <xf numFmtId="43" fontId="72" fillId="11" borderId="14" xfId="4" applyFont="1" applyFill="1" applyBorder="1" applyAlignment="1">
      <alignment horizontal="left" vertical="center" wrapText="1"/>
    </xf>
    <xf numFmtId="0" fontId="72" fillId="0" borderId="29" xfId="4" applyNumberFormat="1" applyFont="1" applyFill="1" applyBorder="1" applyAlignment="1">
      <alignment horizontal="center"/>
    </xf>
    <xf numFmtId="164" fontId="79" fillId="0" borderId="73" xfId="4" applyNumberFormat="1" applyFont="1" applyFill="1" applyBorder="1" applyAlignment="1">
      <alignment horizontal="left" vertical="center" wrapText="1"/>
    </xf>
    <xf numFmtId="43" fontId="79" fillId="8" borderId="29" xfId="4" applyFont="1" applyFill="1" applyBorder="1" applyAlignment="1">
      <alignment horizontal="left" vertical="center" wrapText="1"/>
    </xf>
    <xf numFmtId="0" fontId="80" fillId="0" borderId="0" xfId="0" applyFont="1"/>
    <xf numFmtId="0" fontId="72" fillId="0" borderId="36" xfId="4" applyNumberFormat="1" applyFont="1" applyFill="1" applyBorder="1" applyAlignment="1">
      <alignment horizontal="center"/>
    </xf>
    <xf numFmtId="164" fontId="79" fillId="0" borderId="30" xfId="4" applyNumberFormat="1" applyFont="1" applyFill="1" applyBorder="1" applyAlignment="1">
      <alignment horizontal="left" vertical="center" wrapText="1"/>
    </xf>
    <xf numFmtId="43" fontId="79" fillId="8" borderId="36" xfId="4" applyFont="1" applyFill="1" applyBorder="1" applyAlignment="1">
      <alignment horizontal="left" vertical="center" wrapText="1"/>
    </xf>
    <xf numFmtId="43" fontId="80" fillId="0" borderId="0" xfId="0" applyNumberFormat="1" applyFont="1"/>
    <xf numFmtId="0" fontId="72" fillId="11" borderId="14" xfId="4" applyNumberFormat="1" applyFont="1" applyFill="1" applyBorder="1" applyAlignment="1">
      <alignment horizontal="center"/>
    </xf>
    <xf numFmtId="164" fontId="72" fillId="11" borderId="9" xfId="4" applyNumberFormat="1" applyFont="1" applyFill="1" applyBorder="1" applyAlignment="1">
      <alignment horizontal="center" vertical="center" wrapText="1"/>
    </xf>
    <xf numFmtId="43" fontId="72" fillId="11" borderId="14" xfId="4" applyFont="1" applyFill="1" applyBorder="1" applyAlignment="1">
      <alignment horizontal="center" vertical="center" wrapText="1"/>
    </xf>
    <xf numFmtId="0" fontId="72" fillId="0" borderId="36" xfId="4" applyNumberFormat="1" applyFont="1" applyFill="1" applyBorder="1" applyAlignment="1">
      <alignment horizontal="center" vertical="center"/>
    </xf>
    <xf numFmtId="0" fontId="81" fillId="0" borderId="60" xfId="0" applyFont="1" applyBorder="1" applyAlignment="1">
      <alignment horizontal="left" vertical="center" wrapText="1"/>
    </xf>
    <xf numFmtId="43" fontId="79" fillId="0" borderId="60" xfId="4" applyFont="1" applyFill="1" applyBorder="1" applyAlignment="1">
      <alignment horizontal="left" vertical="center" wrapText="1"/>
    </xf>
    <xf numFmtId="0" fontId="80" fillId="0" borderId="0" xfId="0" applyFont="1" applyAlignment="1">
      <alignment vertical="center"/>
    </xf>
    <xf numFmtId="164" fontId="72" fillId="11" borderId="14" xfId="4" applyNumberFormat="1" applyFont="1" applyFill="1" applyBorder="1" applyAlignment="1">
      <alignment horizontal="center" vertical="center" wrapText="1"/>
    </xf>
    <xf numFmtId="43" fontId="72" fillId="11" borderId="14" xfId="4" applyFont="1" applyFill="1" applyBorder="1" applyAlignment="1">
      <alignment vertical="center" wrapText="1"/>
    </xf>
    <xf numFmtId="0" fontId="72" fillId="0" borderId="37" xfId="4" applyNumberFormat="1" applyFont="1" applyFill="1" applyBorder="1" applyAlignment="1">
      <alignment horizontal="center"/>
    </xf>
    <xf numFmtId="164" fontId="79" fillId="0" borderId="13" xfId="4" applyNumberFormat="1" applyFont="1" applyFill="1" applyBorder="1" applyAlignment="1">
      <alignment horizontal="left" vertical="center" wrapText="1"/>
    </xf>
    <xf numFmtId="43" fontId="79" fillId="8" borderId="60" xfId="4" applyFont="1" applyFill="1" applyBorder="1" applyAlignment="1">
      <alignment horizontal="left" vertical="center" wrapText="1"/>
    </xf>
    <xf numFmtId="0" fontId="81" fillId="0" borderId="0" xfId="0" applyFont="1"/>
    <xf numFmtId="0" fontId="72" fillId="11" borderId="12" xfId="4" applyNumberFormat="1" applyFont="1" applyFill="1" applyBorder="1" applyAlignment="1">
      <alignment horizontal="center"/>
    </xf>
    <xf numFmtId="164" fontId="72" fillId="11" borderId="2" xfId="4" applyNumberFormat="1" applyFont="1" applyFill="1" applyBorder="1" applyAlignment="1">
      <alignment horizontal="center"/>
    </xf>
    <xf numFmtId="43" fontId="72" fillId="11" borderId="12" xfId="4" applyFont="1" applyFill="1" applyBorder="1" applyAlignment="1">
      <alignment horizontal="left"/>
    </xf>
    <xf numFmtId="0" fontId="72" fillId="0" borderId="14" xfId="4" applyNumberFormat="1" applyFont="1" applyFill="1" applyBorder="1" applyAlignment="1">
      <alignment horizontal="center"/>
    </xf>
    <xf numFmtId="0" fontId="81" fillId="0" borderId="14" xfId="0" applyFont="1" applyBorder="1" applyAlignment="1">
      <alignment horizontal="left"/>
    </xf>
    <xf numFmtId="43" fontId="79" fillId="0" borderId="14" xfId="4" applyFont="1" applyFill="1" applyBorder="1" applyAlignment="1">
      <alignment horizontal="left" vertical="center" wrapText="1"/>
    </xf>
    <xf numFmtId="0" fontId="82" fillId="15" borderId="6" xfId="0" applyFont="1" applyFill="1" applyBorder="1"/>
    <xf numFmtId="0" fontId="83" fillId="15" borderId="7" xfId="0" applyFont="1" applyFill="1" applyBorder="1" applyAlignment="1">
      <alignment horizontal="center"/>
    </xf>
    <xf numFmtId="43" fontId="83" fillId="15" borderId="13" xfId="4" applyFont="1" applyFill="1" applyBorder="1"/>
    <xf numFmtId="43" fontId="80" fillId="0" borderId="0" xfId="1" applyFont="1"/>
    <xf numFmtId="0" fontId="84" fillId="0" borderId="0" xfId="0" applyFont="1"/>
    <xf numFmtId="43" fontId="72" fillId="0" borderId="0" xfId="4" applyFont="1" applyBorder="1"/>
    <xf numFmtId="0" fontId="72" fillId="0" borderId="0" xfId="0" applyFont="1"/>
    <xf numFmtId="43" fontId="55" fillId="7" borderId="45" xfId="4" applyFont="1" applyFill="1" applyBorder="1"/>
    <xf numFmtId="0" fontId="61" fillId="8" borderId="0" xfId="0" applyFont="1" applyFill="1" applyBorder="1" applyAlignment="1">
      <alignment horizontal="center"/>
    </xf>
    <xf numFmtId="0" fontId="63" fillId="8" borderId="12" xfId="0" applyFont="1" applyFill="1" applyBorder="1"/>
    <xf numFmtId="0" fontId="63" fillId="8" borderId="27" xfId="0" applyFont="1" applyFill="1" applyBorder="1"/>
    <xf numFmtId="0" fontId="61" fillId="11" borderId="3" xfId="0" applyFont="1" applyFill="1" applyBorder="1" applyAlignment="1">
      <alignment horizontal="center" vertical="center"/>
    </xf>
    <xf numFmtId="0" fontId="63" fillId="8" borderId="43" xfId="0" applyFont="1" applyFill="1" applyBorder="1"/>
    <xf numFmtId="43" fontId="63" fillId="8" borderId="36" xfId="1" applyFont="1" applyFill="1" applyBorder="1" applyAlignment="1">
      <alignment horizontal="right"/>
    </xf>
    <xf numFmtId="43" fontId="63" fillId="8" borderId="17" xfId="1" applyFont="1" applyFill="1" applyBorder="1" applyAlignment="1">
      <alignment horizontal="right"/>
    </xf>
    <xf numFmtId="43" fontId="75" fillId="8" borderId="36" xfId="0" applyNumberFormat="1" applyFont="1" applyFill="1" applyBorder="1"/>
    <xf numFmtId="43" fontId="75" fillId="8" borderId="34" xfId="0" applyNumberFormat="1" applyFont="1" applyFill="1" applyBorder="1"/>
    <xf numFmtId="43" fontId="75" fillId="8" borderId="22" xfId="0" applyNumberFormat="1" applyFont="1" applyFill="1" applyBorder="1"/>
    <xf numFmtId="43" fontId="2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23" fillId="0" borderId="42" xfId="0" applyFont="1" applyBorder="1" applyAlignment="1">
      <alignment horizontal="left" vertical="center"/>
    </xf>
    <xf numFmtId="0" fontId="23" fillId="0" borderId="43" xfId="0" applyFont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24" fillId="3" borderId="9" xfId="0" applyFont="1" applyFill="1" applyBorder="1" applyAlignment="1">
      <alignment horizontal="center"/>
    </xf>
    <xf numFmtId="0" fontId="24" fillId="3" borderId="10" xfId="0" applyFont="1" applyFill="1" applyBorder="1" applyAlignment="1">
      <alignment horizontal="center"/>
    </xf>
    <xf numFmtId="0" fontId="24" fillId="3" borderId="1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23" fillId="0" borderId="39" xfId="0" applyFont="1" applyBorder="1" applyAlignment="1">
      <alignment horizontal="left" vertical="center"/>
    </xf>
    <xf numFmtId="0" fontId="23" fillId="0" borderId="40" xfId="0" applyFont="1" applyBorder="1" applyAlignment="1">
      <alignment horizontal="left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23" fillId="8" borderId="45" xfId="0" applyFont="1" applyFill="1" applyBorder="1" applyAlignment="1">
      <alignment horizontal="left"/>
    </xf>
    <xf numFmtId="0" fontId="23" fillId="8" borderId="46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9" borderId="11" xfId="0" applyFont="1" applyFill="1" applyBorder="1" applyAlignment="1">
      <alignment horizontal="left"/>
    </xf>
    <xf numFmtId="0" fontId="23" fillId="8" borderId="47" xfId="0" applyFont="1" applyFill="1" applyBorder="1" applyAlignment="1">
      <alignment horizontal="left"/>
    </xf>
    <xf numFmtId="0" fontId="23" fillId="8" borderId="20" xfId="0" applyFont="1" applyFill="1" applyBorder="1" applyAlignment="1">
      <alignment horizontal="left"/>
    </xf>
    <xf numFmtId="0" fontId="23" fillId="8" borderId="43" xfId="0" applyFont="1" applyFill="1" applyBorder="1" applyAlignment="1">
      <alignment horizontal="left"/>
    </xf>
    <xf numFmtId="0" fontId="23" fillId="8" borderId="23" xfId="0" applyFont="1" applyFill="1" applyBorder="1" applyAlignment="1">
      <alignment horizontal="left"/>
    </xf>
    <xf numFmtId="0" fontId="23" fillId="8" borderId="48" xfId="0" applyFont="1" applyFill="1" applyBorder="1" applyAlignment="1">
      <alignment horizontal="left"/>
    </xf>
    <xf numFmtId="0" fontId="23" fillId="8" borderId="33" xfId="0" applyFont="1" applyFill="1" applyBorder="1" applyAlignment="1">
      <alignment horizontal="left"/>
    </xf>
    <xf numFmtId="0" fontId="5" fillId="9" borderId="50" xfId="0" applyFont="1" applyFill="1" applyBorder="1" applyAlignment="1">
      <alignment horizontal="left"/>
    </xf>
    <xf numFmtId="0" fontId="5" fillId="9" borderId="51" xfId="0" applyFont="1" applyFill="1" applyBorder="1" applyAlignment="1">
      <alignment horizontal="left"/>
    </xf>
    <xf numFmtId="0" fontId="23" fillId="8" borderId="52" xfId="0" applyFont="1" applyFill="1" applyBorder="1" applyAlignment="1">
      <alignment horizontal="left"/>
    </xf>
    <xf numFmtId="0" fontId="23" fillId="8" borderId="53" xfId="0" applyFont="1" applyFill="1" applyBorder="1" applyAlignment="1">
      <alignment horizontal="left"/>
    </xf>
    <xf numFmtId="0" fontId="5" fillId="9" borderId="50" xfId="0" applyFont="1" applyFill="1" applyBorder="1" applyAlignment="1">
      <alignment horizontal="left" vertical="center"/>
    </xf>
    <xf numFmtId="0" fontId="5" fillId="9" borderId="51" xfId="0" applyFont="1" applyFill="1" applyBorder="1" applyAlignment="1">
      <alignment horizontal="left" vertical="center"/>
    </xf>
    <xf numFmtId="0" fontId="8" fillId="8" borderId="19" xfId="0" applyFont="1" applyFill="1" applyBorder="1" applyAlignment="1">
      <alignment horizontal="left"/>
    </xf>
    <xf numFmtId="0" fontId="8" fillId="8" borderId="43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left"/>
    </xf>
    <xf numFmtId="0" fontId="8" fillId="8" borderId="40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6" fillId="9" borderId="58" xfId="0" applyFont="1" applyFill="1" applyBorder="1" applyAlignment="1">
      <alignment horizontal="left"/>
    </xf>
    <xf numFmtId="0" fontId="6" fillId="9" borderId="59" xfId="0" applyFont="1" applyFill="1" applyBorder="1" applyAlignment="1">
      <alignment horizontal="left"/>
    </xf>
    <xf numFmtId="0" fontId="8" fillId="8" borderId="32" xfId="0" applyFont="1" applyFill="1" applyBorder="1" applyAlignment="1">
      <alignment horizontal="left"/>
    </xf>
    <xf numFmtId="0" fontId="8" fillId="8" borderId="53" xfId="0" applyFont="1" applyFill="1" applyBorder="1" applyAlignment="1">
      <alignment horizontal="left"/>
    </xf>
    <xf numFmtId="0" fontId="6" fillId="9" borderId="49" xfId="0" applyFont="1" applyFill="1" applyBorder="1" applyAlignment="1">
      <alignment horizontal="left"/>
    </xf>
    <xf numFmtId="0" fontId="6" fillId="9" borderId="51" xfId="0" applyFont="1" applyFill="1" applyBorder="1" applyAlignment="1">
      <alignment horizontal="left"/>
    </xf>
    <xf numFmtId="0" fontId="6" fillId="9" borderId="50" xfId="0" applyFont="1" applyFill="1" applyBorder="1" applyAlignment="1">
      <alignment horizontal="left"/>
    </xf>
    <xf numFmtId="0" fontId="42" fillId="7" borderId="24" xfId="0" applyFont="1" applyFill="1" applyBorder="1" applyAlignment="1">
      <alignment horizontal="center" vertical="center" wrapText="1"/>
    </xf>
    <xf numFmtId="0" fontId="42" fillId="7" borderId="61" xfId="0" applyFont="1" applyFill="1" applyBorder="1" applyAlignment="1">
      <alignment horizontal="center" vertical="center" wrapText="1"/>
    </xf>
    <xf numFmtId="0" fontId="39" fillId="9" borderId="9" xfId="0" applyFont="1" applyFill="1" applyBorder="1" applyAlignment="1">
      <alignment horizontal="center" vertical="center" wrapText="1"/>
    </xf>
    <xf numFmtId="0" fontId="39" fillId="9" borderId="11" xfId="0" applyFont="1" applyFill="1" applyBorder="1" applyAlignment="1">
      <alignment horizontal="center" vertical="center" wrapText="1"/>
    </xf>
    <xf numFmtId="0" fontId="40" fillId="4" borderId="51" xfId="0" applyFont="1" applyFill="1" applyBorder="1" applyAlignment="1">
      <alignment horizontal="center" vertical="center"/>
    </xf>
    <xf numFmtId="0" fontId="40" fillId="4" borderId="56" xfId="0" applyFont="1" applyFill="1" applyBorder="1" applyAlignment="1">
      <alignment horizontal="center" vertical="center"/>
    </xf>
    <xf numFmtId="0" fontId="42" fillId="7" borderId="44" xfId="0" applyFont="1" applyFill="1" applyBorder="1" applyAlignment="1">
      <alignment horizontal="center" vertical="center" wrapText="1"/>
    </xf>
    <xf numFmtId="0" fontId="42" fillId="7" borderId="45" xfId="0" applyFont="1" applyFill="1" applyBorder="1" applyAlignment="1">
      <alignment horizontal="center" vertical="center" wrapText="1"/>
    </xf>
    <xf numFmtId="0" fontId="42" fillId="7" borderId="19" xfId="0" applyFont="1" applyFill="1" applyBorder="1" applyAlignment="1">
      <alignment horizontal="center" vertical="center"/>
    </xf>
    <xf numFmtId="0" fontId="42" fillId="7" borderId="47" xfId="0" applyFont="1" applyFill="1" applyBorder="1" applyAlignment="1">
      <alignment horizontal="center" vertical="center"/>
    </xf>
    <xf numFmtId="0" fontId="42" fillId="7" borderId="19" xfId="0" applyFont="1" applyFill="1" applyBorder="1" applyAlignment="1">
      <alignment horizontal="center" vertical="center" wrapText="1"/>
    </xf>
    <xf numFmtId="0" fontId="42" fillId="7" borderId="47" xfId="0" applyFont="1" applyFill="1" applyBorder="1" applyAlignment="1">
      <alignment horizontal="center" vertical="center" wrapText="1"/>
    </xf>
    <xf numFmtId="0" fontId="40" fillId="3" borderId="49" xfId="0" applyFont="1" applyFill="1" applyBorder="1" applyAlignment="1">
      <alignment horizontal="center" vertical="center"/>
    </xf>
    <xf numFmtId="0" fontId="40" fillId="3" borderId="57" xfId="0" applyFont="1" applyFill="1" applyBorder="1" applyAlignment="1">
      <alignment horizontal="center" vertical="center"/>
    </xf>
    <xf numFmtId="0" fontId="40" fillId="3" borderId="6" xfId="0" applyFont="1" applyFill="1" applyBorder="1" applyAlignment="1">
      <alignment horizontal="center"/>
    </xf>
    <xf numFmtId="0" fontId="40" fillId="3" borderId="8" xfId="0" applyFont="1" applyFill="1" applyBorder="1" applyAlignment="1">
      <alignment horizontal="center"/>
    </xf>
    <xf numFmtId="0" fontId="49" fillId="3" borderId="9" xfId="0" applyFont="1" applyFill="1" applyBorder="1" applyAlignment="1">
      <alignment horizontal="center" vertical="center"/>
    </xf>
    <xf numFmtId="0" fontId="49" fillId="3" borderId="11" xfId="0" applyFont="1" applyFill="1" applyBorder="1" applyAlignment="1">
      <alignment horizontal="center" vertical="center"/>
    </xf>
    <xf numFmtId="0" fontId="40" fillId="4" borderId="49" xfId="0" applyFont="1" applyFill="1" applyBorder="1" applyAlignment="1">
      <alignment horizontal="center" vertical="center"/>
    </xf>
    <xf numFmtId="0" fontId="40" fillId="4" borderId="57" xfId="0" applyFont="1" applyFill="1" applyBorder="1" applyAlignment="1">
      <alignment horizontal="center" vertical="center"/>
    </xf>
    <xf numFmtId="0" fontId="42" fillId="7" borderId="62" xfId="0" applyFont="1" applyFill="1" applyBorder="1" applyAlignment="1">
      <alignment horizontal="center" vertical="center" wrapText="1"/>
    </xf>
    <xf numFmtId="0" fontId="42" fillId="7" borderId="18" xfId="0" applyFont="1" applyFill="1" applyBorder="1" applyAlignment="1">
      <alignment horizontal="center" vertical="center" wrapText="1"/>
    </xf>
    <xf numFmtId="0" fontId="42" fillId="7" borderId="20" xfId="0" applyFont="1" applyFill="1" applyBorder="1" applyAlignment="1">
      <alignment horizontal="center" vertical="center" wrapText="1"/>
    </xf>
    <xf numFmtId="0" fontId="42" fillId="7" borderId="25" xfId="0" applyFont="1" applyFill="1" applyBorder="1" applyAlignment="1">
      <alignment horizontal="center" vertical="center" wrapText="1"/>
    </xf>
  </cellXfs>
  <cellStyles count="6">
    <cellStyle name="Comma" xfId="1" builtinId="3"/>
    <cellStyle name="Comma 2" xfId="4" xr:uid="{CBEA63AA-231C-432D-9CF8-E7D6EA3C56EB}"/>
    <cellStyle name="Comma 3" xfId="2" xr:uid="{E2DE9D76-D0C3-4E0A-AFD8-0CE089A5913C}"/>
    <cellStyle name="Comma 4" xfId="3" xr:uid="{C8916585-B88F-4AAB-AF2F-87F083773185}"/>
    <cellStyle name="Normal" xfId="0" builtinId="0"/>
    <cellStyle name="Normal_Sheet1" xfId="5" xr:uid="{A2EAAF27-E96F-4021-A43F-36DBC21DC6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790575</xdr:colOff>
      <xdr:row>0</xdr:row>
      <xdr:rowOff>142875</xdr:rowOff>
    </xdr:from>
    <xdr:to>
      <xdr:col>3</xdr:col>
      <xdr:colOff>304800</xdr:colOff>
      <xdr:row>4</xdr:row>
      <xdr:rowOff>66675</xdr:rowOff>
    </xdr:to>
    <xdr:pic>
      <xdr:nvPicPr>
        <xdr:cNvPr id="2" name="Picture 1" descr="Logoere2">
          <a:extLst>
            <a:ext uri="{FF2B5EF4-FFF2-40B4-BE49-F238E27FC236}">
              <a16:creationId xmlns:a16="http://schemas.microsoft.com/office/drawing/2014/main" id="{86DD2156-ADE4-4F14-8EBF-BC3FFED87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42875"/>
          <a:ext cx="914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733425</xdr:colOff>
      <xdr:row>0</xdr:row>
      <xdr:rowOff>161925</xdr:rowOff>
    </xdr:from>
    <xdr:to>
      <xdr:col>7</xdr:col>
      <xdr:colOff>628650</xdr:colOff>
      <xdr:row>5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EF9343-CC47-4DAD-BF83-1D4D9967C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161925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5B343-63F4-4E83-AD30-6B3766CA689E}">
  <dimension ref="A3:N47"/>
  <sheetViews>
    <sheetView topLeftCell="B4" workbookViewId="0">
      <selection activeCell="D46" sqref="D46:D47"/>
    </sheetView>
  </sheetViews>
  <sheetFormatPr defaultRowHeight="15" x14ac:dyDescent="0.25"/>
  <cols>
    <col min="1" max="1" width="3.5703125" customWidth="1"/>
    <col min="2" max="2" width="39.42578125" customWidth="1"/>
    <col min="3" max="3" width="15.28515625" customWidth="1"/>
    <col min="4" max="4" width="16.140625" customWidth="1"/>
    <col min="5" max="5" width="14.85546875" customWidth="1"/>
    <col min="6" max="6" width="13.7109375" customWidth="1"/>
    <col min="7" max="7" width="11.42578125" customWidth="1"/>
    <col min="8" max="8" width="14.7109375" customWidth="1"/>
    <col min="9" max="9" width="11.7109375" customWidth="1"/>
    <col min="10" max="10" width="11.140625" customWidth="1"/>
    <col min="11" max="11" width="11.85546875" customWidth="1"/>
    <col min="12" max="12" width="11.28515625" customWidth="1"/>
    <col min="13" max="14" width="10.7109375" customWidth="1"/>
    <col min="257" max="257" width="3.5703125" customWidth="1"/>
    <col min="258" max="258" width="39.42578125" customWidth="1"/>
    <col min="259" max="259" width="15.28515625" customWidth="1"/>
    <col min="260" max="260" width="16.140625" customWidth="1"/>
    <col min="261" max="261" width="14.85546875" customWidth="1"/>
    <col min="262" max="262" width="13.7109375" customWidth="1"/>
    <col min="263" max="263" width="11.42578125" customWidth="1"/>
    <col min="264" max="264" width="14.7109375" customWidth="1"/>
    <col min="265" max="265" width="11.7109375" customWidth="1"/>
    <col min="266" max="266" width="11.140625" customWidth="1"/>
    <col min="267" max="267" width="11.85546875" customWidth="1"/>
    <col min="268" max="268" width="11.28515625" customWidth="1"/>
    <col min="269" max="270" width="10.7109375" customWidth="1"/>
    <col min="513" max="513" width="3.5703125" customWidth="1"/>
    <col min="514" max="514" width="39.42578125" customWidth="1"/>
    <col min="515" max="515" width="15.28515625" customWidth="1"/>
    <col min="516" max="516" width="16.140625" customWidth="1"/>
    <col min="517" max="517" width="14.85546875" customWidth="1"/>
    <col min="518" max="518" width="13.7109375" customWidth="1"/>
    <col min="519" max="519" width="11.42578125" customWidth="1"/>
    <col min="520" max="520" width="14.7109375" customWidth="1"/>
    <col min="521" max="521" width="11.7109375" customWidth="1"/>
    <col min="522" max="522" width="11.140625" customWidth="1"/>
    <col min="523" max="523" width="11.85546875" customWidth="1"/>
    <col min="524" max="524" width="11.28515625" customWidth="1"/>
    <col min="525" max="526" width="10.7109375" customWidth="1"/>
    <col min="769" max="769" width="3.5703125" customWidth="1"/>
    <col min="770" max="770" width="39.42578125" customWidth="1"/>
    <col min="771" max="771" width="15.28515625" customWidth="1"/>
    <col min="772" max="772" width="16.140625" customWidth="1"/>
    <col min="773" max="773" width="14.85546875" customWidth="1"/>
    <col min="774" max="774" width="13.7109375" customWidth="1"/>
    <col min="775" max="775" width="11.42578125" customWidth="1"/>
    <col min="776" max="776" width="14.7109375" customWidth="1"/>
    <col min="777" max="777" width="11.7109375" customWidth="1"/>
    <col min="778" max="778" width="11.140625" customWidth="1"/>
    <col min="779" max="779" width="11.85546875" customWidth="1"/>
    <col min="780" max="780" width="11.28515625" customWidth="1"/>
    <col min="781" max="782" width="10.7109375" customWidth="1"/>
    <col min="1025" max="1025" width="3.5703125" customWidth="1"/>
    <col min="1026" max="1026" width="39.42578125" customWidth="1"/>
    <col min="1027" max="1027" width="15.28515625" customWidth="1"/>
    <col min="1028" max="1028" width="16.140625" customWidth="1"/>
    <col min="1029" max="1029" width="14.85546875" customWidth="1"/>
    <col min="1030" max="1030" width="13.7109375" customWidth="1"/>
    <col min="1031" max="1031" width="11.42578125" customWidth="1"/>
    <col min="1032" max="1032" width="14.7109375" customWidth="1"/>
    <col min="1033" max="1033" width="11.7109375" customWidth="1"/>
    <col min="1034" max="1034" width="11.140625" customWidth="1"/>
    <col min="1035" max="1035" width="11.85546875" customWidth="1"/>
    <col min="1036" max="1036" width="11.28515625" customWidth="1"/>
    <col min="1037" max="1038" width="10.7109375" customWidth="1"/>
    <col min="1281" max="1281" width="3.5703125" customWidth="1"/>
    <col min="1282" max="1282" width="39.42578125" customWidth="1"/>
    <col min="1283" max="1283" width="15.28515625" customWidth="1"/>
    <col min="1284" max="1284" width="16.140625" customWidth="1"/>
    <col min="1285" max="1285" width="14.85546875" customWidth="1"/>
    <col min="1286" max="1286" width="13.7109375" customWidth="1"/>
    <col min="1287" max="1287" width="11.42578125" customWidth="1"/>
    <col min="1288" max="1288" width="14.7109375" customWidth="1"/>
    <col min="1289" max="1289" width="11.7109375" customWidth="1"/>
    <col min="1290" max="1290" width="11.140625" customWidth="1"/>
    <col min="1291" max="1291" width="11.85546875" customWidth="1"/>
    <col min="1292" max="1292" width="11.28515625" customWidth="1"/>
    <col min="1293" max="1294" width="10.7109375" customWidth="1"/>
    <col min="1537" max="1537" width="3.5703125" customWidth="1"/>
    <col min="1538" max="1538" width="39.42578125" customWidth="1"/>
    <col min="1539" max="1539" width="15.28515625" customWidth="1"/>
    <col min="1540" max="1540" width="16.140625" customWidth="1"/>
    <col min="1541" max="1541" width="14.85546875" customWidth="1"/>
    <col min="1542" max="1542" width="13.7109375" customWidth="1"/>
    <col min="1543" max="1543" width="11.42578125" customWidth="1"/>
    <col min="1544" max="1544" width="14.7109375" customWidth="1"/>
    <col min="1545" max="1545" width="11.7109375" customWidth="1"/>
    <col min="1546" max="1546" width="11.140625" customWidth="1"/>
    <col min="1547" max="1547" width="11.85546875" customWidth="1"/>
    <col min="1548" max="1548" width="11.28515625" customWidth="1"/>
    <col min="1549" max="1550" width="10.7109375" customWidth="1"/>
    <col min="1793" max="1793" width="3.5703125" customWidth="1"/>
    <col min="1794" max="1794" width="39.42578125" customWidth="1"/>
    <col min="1795" max="1795" width="15.28515625" customWidth="1"/>
    <col min="1796" max="1796" width="16.140625" customWidth="1"/>
    <col min="1797" max="1797" width="14.85546875" customWidth="1"/>
    <col min="1798" max="1798" width="13.7109375" customWidth="1"/>
    <col min="1799" max="1799" width="11.42578125" customWidth="1"/>
    <col min="1800" max="1800" width="14.7109375" customWidth="1"/>
    <col min="1801" max="1801" width="11.7109375" customWidth="1"/>
    <col min="1802" max="1802" width="11.140625" customWidth="1"/>
    <col min="1803" max="1803" width="11.85546875" customWidth="1"/>
    <col min="1804" max="1804" width="11.28515625" customWidth="1"/>
    <col min="1805" max="1806" width="10.7109375" customWidth="1"/>
    <col min="2049" max="2049" width="3.5703125" customWidth="1"/>
    <col min="2050" max="2050" width="39.42578125" customWidth="1"/>
    <col min="2051" max="2051" width="15.28515625" customWidth="1"/>
    <col min="2052" max="2052" width="16.140625" customWidth="1"/>
    <col min="2053" max="2053" width="14.85546875" customWidth="1"/>
    <col min="2054" max="2054" width="13.7109375" customWidth="1"/>
    <col min="2055" max="2055" width="11.42578125" customWidth="1"/>
    <col min="2056" max="2056" width="14.7109375" customWidth="1"/>
    <col min="2057" max="2057" width="11.7109375" customWidth="1"/>
    <col min="2058" max="2058" width="11.140625" customWidth="1"/>
    <col min="2059" max="2059" width="11.85546875" customWidth="1"/>
    <col min="2060" max="2060" width="11.28515625" customWidth="1"/>
    <col min="2061" max="2062" width="10.7109375" customWidth="1"/>
    <col min="2305" max="2305" width="3.5703125" customWidth="1"/>
    <col min="2306" max="2306" width="39.42578125" customWidth="1"/>
    <col min="2307" max="2307" width="15.28515625" customWidth="1"/>
    <col min="2308" max="2308" width="16.140625" customWidth="1"/>
    <col min="2309" max="2309" width="14.85546875" customWidth="1"/>
    <col min="2310" max="2310" width="13.7109375" customWidth="1"/>
    <col min="2311" max="2311" width="11.42578125" customWidth="1"/>
    <col min="2312" max="2312" width="14.7109375" customWidth="1"/>
    <col min="2313" max="2313" width="11.7109375" customWidth="1"/>
    <col min="2314" max="2314" width="11.140625" customWidth="1"/>
    <col min="2315" max="2315" width="11.85546875" customWidth="1"/>
    <col min="2316" max="2316" width="11.28515625" customWidth="1"/>
    <col min="2317" max="2318" width="10.7109375" customWidth="1"/>
    <col min="2561" max="2561" width="3.5703125" customWidth="1"/>
    <col min="2562" max="2562" width="39.42578125" customWidth="1"/>
    <col min="2563" max="2563" width="15.28515625" customWidth="1"/>
    <col min="2564" max="2564" width="16.140625" customWidth="1"/>
    <col min="2565" max="2565" width="14.85546875" customWidth="1"/>
    <col min="2566" max="2566" width="13.7109375" customWidth="1"/>
    <col min="2567" max="2567" width="11.42578125" customWidth="1"/>
    <col min="2568" max="2568" width="14.7109375" customWidth="1"/>
    <col min="2569" max="2569" width="11.7109375" customWidth="1"/>
    <col min="2570" max="2570" width="11.140625" customWidth="1"/>
    <col min="2571" max="2571" width="11.85546875" customWidth="1"/>
    <col min="2572" max="2572" width="11.28515625" customWidth="1"/>
    <col min="2573" max="2574" width="10.7109375" customWidth="1"/>
    <col min="2817" max="2817" width="3.5703125" customWidth="1"/>
    <col min="2818" max="2818" width="39.42578125" customWidth="1"/>
    <col min="2819" max="2819" width="15.28515625" customWidth="1"/>
    <col min="2820" max="2820" width="16.140625" customWidth="1"/>
    <col min="2821" max="2821" width="14.85546875" customWidth="1"/>
    <col min="2822" max="2822" width="13.7109375" customWidth="1"/>
    <col min="2823" max="2823" width="11.42578125" customWidth="1"/>
    <col min="2824" max="2824" width="14.7109375" customWidth="1"/>
    <col min="2825" max="2825" width="11.7109375" customWidth="1"/>
    <col min="2826" max="2826" width="11.140625" customWidth="1"/>
    <col min="2827" max="2827" width="11.85546875" customWidth="1"/>
    <col min="2828" max="2828" width="11.28515625" customWidth="1"/>
    <col min="2829" max="2830" width="10.7109375" customWidth="1"/>
    <col min="3073" max="3073" width="3.5703125" customWidth="1"/>
    <col min="3074" max="3074" width="39.42578125" customWidth="1"/>
    <col min="3075" max="3075" width="15.28515625" customWidth="1"/>
    <col min="3076" max="3076" width="16.140625" customWidth="1"/>
    <col min="3077" max="3077" width="14.85546875" customWidth="1"/>
    <col min="3078" max="3078" width="13.7109375" customWidth="1"/>
    <col min="3079" max="3079" width="11.42578125" customWidth="1"/>
    <col min="3080" max="3080" width="14.7109375" customWidth="1"/>
    <col min="3081" max="3081" width="11.7109375" customWidth="1"/>
    <col min="3082" max="3082" width="11.140625" customWidth="1"/>
    <col min="3083" max="3083" width="11.85546875" customWidth="1"/>
    <col min="3084" max="3084" width="11.28515625" customWidth="1"/>
    <col min="3085" max="3086" width="10.7109375" customWidth="1"/>
    <col min="3329" max="3329" width="3.5703125" customWidth="1"/>
    <col min="3330" max="3330" width="39.42578125" customWidth="1"/>
    <col min="3331" max="3331" width="15.28515625" customWidth="1"/>
    <col min="3332" max="3332" width="16.140625" customWidth="1"/>
    <col min="3333" max="3333" width="14.85546875" customWidth="1"/>
    <col min="3334" max="3334" width="13.7109375" customWidth="1"/>
    <col min="3335" max="3335" width="11.42578125" customWidth="1"/>
    <col min="3336" max="3336" width="14.7109375" customWidth="1"/>
    <col min="3337" max="3337" width="11.7109375" customWidth="1"/>
    <col min="3338" max="3338" width="11.140625" customWidth="1"/>
    <col min="3339" max="3339" width="11.85546875" customWidth="1"/>
    <col min="3340" max="3340" width="11.28515625" customWidth="1"/>
    <col min="3341" max="3342" width="10.7109375" customWidth="1"/>
    <col min="3585" max="3585" width="3.5703125" customWidth="1"/>
    <col min="3586" max="3586" width="39.42578125" customWidth="1"/>
    <col min="3587" max="3587" width="15.28515625" customWidth="1"/>
    <col min="3588" max="3588" width="16.140625" customWidth="1"/>
    <col min="3589" max="3589" width="14.85546875" customWidth="1"/>
    <col min="3590" max="3590" width="13.7109375" customWidth="1"/>
    <col min="3591" max="3591" width="11.42578125" customWidth="1"/>
    <col min="3592" max="3592" width="14.7109375" customWidth="1"/>
    <col min="3593" max="3593" width="11.7109375" customWidth="1"/>
    <col min="3594" max="3594" width="11.140625" customWidth="1"/>
    <col min="3595" max="3595" width="11.85546875" customWidth="1"/>
    <col min="3596" max="3596" width="11.28515625" customWidth="1"/>
    <col min="3597" max="3598" width="10.7109375" customWidth="1"/>
    <col min="3841" max="3841" width="3.5703125" customWidth="1"/>
    <col min="3842" max="3842" width="39.42578125" customWidth="1"/>
    <col min="3843" max="3843" width="15.28515625" customWidth="1"/>
    <col min="3844" max="3844" width="16.140625" customWidth="1"/>
    <col min="3845" max="3845" width="14.85546875" customWidth="1"/>
    <col min="3846" max="3846" width="13.7109375" customWidth="1"/>
    <col min="3847" max="3847" width="11.42578125" customWidth="1"/>
    <col min="3848" max="3848" width="14.7109375" customWidth="1"/>
    <col min="3849" max="3849" width="11.7109375" customWidth="1"/>
    <col min="3850" max="3850" width="11.140625" customWidth="1"/>
    <col min="3851" max="3851" width="11.85546875" customWidth="1"/>
    <col min="3852" max="3852" width="11.28515625" customWidth="1"/>
    <col min="3853" max="3854" width="10.7109375" customWidth="1"/>
    <col min="4097" max="4097" width="3.5703125" customWidth="1"/>
    <col min="4098" max="4098" width="39.42578125" customWidth="1"/>
    <col min="4099" max="4099" width="15.28515625" customWidth="1"/>
    <col min="4100" max="4100" width="16.140625" customWidth="1"/>
    <col min="4101" max="4101" width="14.85546875" customWidth="1"/>
    <col min="4102" max="4102" width="13.7109375" customWidth="1"/>
    <col min="4103" max="4103" width="11.42578125" customWidth="1"/>
    <col min="4104" max="4104" width="14.7109375" customWidth="1"/>
    <col min="4105" max="4105" width="11.7109375" customWidth="1"/>
    <col min="4106" max="4106" width="11.140625" customWidth="1"/>
    <col min="4107" max="4107" width="11.85546875" customWidth="1"/>
    <col min="4108" max="4108" width="11.28515625" customWidth="1"/>
    <col min="4109" max="4110" width="10.7109375" customWidth="1"/>
    <col min="4353" max="4353" width="3.5703125" customWidth="1"/>
    <col min="4354" max="4354" width="39.42578125" customWidth="1"/>
    <col min="4355" max="4355" width="15.28515625" customWidth="1"/>
    <col min="4356" max="4356" width="16.140625" customWidth="1"/>
    <col min="4357" max="4357" width="14.85546875" customWidth="1"/>
    <col min="4358" max="4358" width="13.7109375" customWidth="1"/>
    <col min="4359" max="4359" width="11.42578125" customWidth="1"/>
    <col min="4360" max="4360" width="14.7109375" customWidth="1"/>
    <col min="4361" max="4361" width="11.7109375" customWidth="1"/>
    <col min="4362" max="4362" width="11.140625" customWidth="1"/>
    <col min="4363" max="4363" width="11.85546875" customWidth="1"/>
    <col min="4364" max="4364" width="11.28515625" customWidth="1"/>
    <col min="4365" max="4366" width="10.7109375" customWidth="1"/>
    <col min="4609" max="4609" width="3.5703125" customWidth="1"/>
    <col min="4610" max="4610" width="39.42578125" customWidth="1"/>
    <col min="4611" max="4611" width="15.28515625" customWidth="1"/>
    <col min="4612" max="4612" width="16.140625" customWidth="1"/>
    <col min="4613" max="4613" width="14.85546875" customWidth="1"/>
    <col min="4614" max="4614" width="13.7109375" customWidth="1"/>
    <col min="4615" max="4615" width="11.42578125" customWidth="1"/>
    <col min="4616" max="4616" width="14.7109375" customWidth="1"/>
    <col min="4617" max="4617" width="11.7109375" customWidth="1"/>
    <col min="4618" max="4618" width="11.140625" customWidth="1"/>
    <col min="4619" max="4619" width="11.85546875" customWidth="1"/>
    <col min="4620" max="4620" width="11.28515625" customWidth="1"/>
    <col min="4621" max="4622" width="10.7109375" customWidth="1"/>
    <col min="4865" max="4865" width="3.5703125" customWidth="1"/>
    <col min="4866" max="4866" width="39.42578125" customWidth="1"/>
    <col min="4867" max="4867" width="15.28515625" customWidth="1"/>
    <col min="4868" max="4868" width="16.140625" customWidth="1"/>
    <col min="4869" max="4869" width="14.85546875" customWidth="1"/>
    <col min="4870" max="4870" width="13.7109375" customWidth="1"/>
    <col min="4871" max="4871" width="11.42578125" customWidth="1"/>
    <col min="4872" max="4872" width="14.7109375" customWidth="1"/>
    <col min="4873" max="4873" width="11.7109375" customWidth="1"/>
    <col min="4874" max="4874" width="11.140625" customWidth="1"/>
    <col min="4875" max="4875" width="11.85546875" customWidth="1"/>
    <col min="4876" max="4876" width="11.28515625" customWidth="1"/>
    <col min="4877" max="4878" width="10.7109375" customWidth="1"/>
    <col min="5121" max="5121" width="3.5703125" customWidth="1"/>
    <col min="5122" max="5122" width="39.42578125" customWidth="1"/>
    <col min="5123" max="5123" width="15.28515625" customWidth="1"/>
    <col min="5124" max="5124" width="16.140625" customWidth="1"/>
    <col min="5125" max="5125" width="14.85546875" customWidth="1"/>
    <col min="5126" max="5126" width="13.7109375" customWidth="1"/>
    <col min="5127" max="5127" width="11.42578125" customWidth="1"/>
    <col min="5128" max="5128" width="14.7109375" customWidth="1"/>
    <col min="5129" max="5129" width="11.7109375" customWidth="1"/>
    <col min="5130" max="5130" width="11.140625" customWidth="1"/>
    <col min="5131" max="5131" width="11.85546875" customWidth="1"/>
    <col min="5132" max="5132" width="11.28515625" customWidth="1"/>
    <col min="5133" max="5134" width="10.7109375" customWidth="1"/>
    <col min="5377" max="5377" width="3.5703125" customWidth="1"/>
    <col min="5378" max="5378" width="39.42578125" customWidth="1"/>
    <col min="5379" max="5379" width="15.28515625" customWidth="1"/>
    <col min="5380" max="5380" width="16.140625" customWidth="1"/>
    <col min="5381" max="5381" width="14.85546875" customWidth="1"/>
    <col min="5382" max="5382" width="13.7109375" customWidth="1"/>
    <col min="5383" max="5383" width="11.42578125" customWidth="1"/>
    <col min="5384" max="5384" width="14.7109375" customWidth="1"/>
    <col min="5385" max="5385" width="11.7109375" customWidth="1"/>
    <col min="5386" max="5386" width="11.140625" customWidth="1"/>
    <col min="5387" max="5387" width="11.85546875" customWidth="1"/>
    <col min="5388" max="5388" width="11.28515625" customWidth="1"/>
    <col min="5389" max="5390" width="10.7109375" customWidth="1"/>
    <col min="5633" max="5633" width="3.5703125" customWidth="1"/>
    <col min="5634" max="5634" width="39.42578125" customWidth="1"/>
    <col min="5635" max="5635" width="15.28515625" customWidth="1"/>
    <col min="5636" max="5636" width="16.140625" customWidth="1"/>
    <col min="5637" max="5637" width="14.85546875" customWidth="1"/>
    <col min="5638" max="5638" width="13.7109375" customWidth="1"/>
    <col min="5639" max="5639" width="11.42578125" customWidth="1"/>
    <col min="5640" max="5640" width="14.7109375" customWidth="1"/>
    <col min="5641" max="5641" width="11.7109375" customWidth="1"/>
    <col min="5642" max="5642" width="11.140625" customWidth="1"/>
    <col min="5643" max="5643" width="11.85546875" customWidth="1"/>
    <col min="5644" max="5644" width="11.28515625" customWidth="1"/>
    <col min="5645" max="5646" width="10.7109375" customWidth="1"/>
    <col min="5889" max="5889" width="3.5703125" customWidth="1"/>
    <col min="5890" max="5890" width="39.42578125" customWidth="1"/>
    <col min="5891" max="5891" width="15.28515625" customWidth="1"/>
    <col min="5892" max="5892" width="16.140625" customWidth="1"/>
    <col min="5893" max="5893" width="14.85546875" customWidth="1"/>
    <col min="5894" max="5894" width="13.7109375" customWidth="1"/>
    <col min="5895" max="5895" width="11.42578125" customWidth="1"/>
    <col min="5896" max="5896" width="14.7109375" customWidth="1"/>
    <col min="5897" max="5897" width="11.7109375" customWidth="1"/>
    <col min="5898" max="5898" width="11.140625" customWidth="1"/>
    <col min="5899" max="5899" width="11.85546875" customWidth="1"/>
    <col min="5900" max="5900" width="11.28515625" customWidth="1"/>
    <col min="5901" max="5902" width="10.7109375" customWidth="1"/>
    <col min="6145" max="6145" width="3.5703125" customWidth="1"/>
    <col min="6146" max="6146" width="39.42578125" customWidth="1"/>
    <col min="6147" max="6147" width="15.28515625" customWidth="1"/>
    <col min="6148" max="6148" width="16.140625" customWidth="1"/>
    <col min="6149" max="6149" width="14.85546875" customWidth="1"/>
    <col min="6150" max="6150" width="13.7109375" customWidth="1"/>
    <col min="6151" max="6151" width="11.42578125" customWidth="1"/>
    <col min="6152" max="6152" width="14.7109375" customWidth="1"/>
    <col min="6153" max="6153" width="11.7109375" customWidth="1"/>
    <col min="6154" max="6154" width="11.140625" customWidth="1"/>
    <col min="6155" max="6155" width="11.85546875" customWidth="1"/>
    <col min="6156" max="6156" width="11.28515625" customWidth="1"/>
    <col min="6157" max="6158" width="10.7109375" customWidth="1"/>
    <col min="6401" max="6401" width="3.5703125" customWidth="1"/>
    <col min="6402" max="6402" width="39.42578125" customWidth="1"/>
    <col min="6403" max="6403" width="15.28515625" customWidth="1"/>
    <col min="6404" max="6404" width="16.140625" customWidth="1"/>
    <col min="6405" max="6405" width="14.85546875" customWidth="1"/>
    <col min="6406" max="6406" width="13.7109375" customWidth="1"/>
    <col min="6407" max="6407" width="11.42578125" customWidth="1"/>
    <col min="6408" max="6408" width="14.7109375" customWidth="1"/>
    <col min="6409" max="6409" width="11.7109375" customWidth="1"/>
    <col min="6410" max="6410" width="11.140625" customWidth="1"/>
    <col min="6411" max="6411" width="11.85546875" customWidth="1"/>
    <col min="6412" max="6412" width="11.28515625" customWidth="1"/>
    <col min="6413" max="6414" width="10.7109375" customWidth="1"/>
    <col min="6657" max="6657" width="3.5703125" customWidth="1"/>
    <col min="6658" max="6658" width="39.42578125" customWidth="1"/>
    <col min="6659" max="6659" width="15.28515625" customWidth="1"/>
    <col min="6660" max="6660" width="16.140625" customWidth="1"/>
    <col min="6661" max="6661" width="14.85546875" customWidth="1"/>
    <col min="6662" max="6662" width="13.7109375" customWidth="1"/>
    <col min="6663" max="6663" width="11.42578125" customWidth="1"/>
    <col min="6664" max="6664" width="14.7109375" customWidth="1"/>
    <col min="6665" max="6665" width="11.7109375" customWidth="1"/>
    <col min="6666" max="6666" width="11.140625" customWidth="1"/>
    <col min="6667" max="6667" width="11.85546875" customWidth="1"/>
    <col min="6668" max="6668" width="11.28515625" customWidth="1"/>
    <col min="6669" max="6670" width="10.7109375" customWidth="1"/>
    <col min="6913" max="6913" width="3.5703125" customWidth="1"/>
    <col min="6914" max="6914" width="39.42578125" customWidth="1"/>
    <col min="6915" max="6915" width="15.28515625" customWidth="1"/>
    <col min="6916" max="6916" width="16.140625" customWidth="1"/>
    <col min="6917" max="6917" width="14.85546875" customWidth="1"/>
    <col min="6918" max="6918" width="13.7109375" customWidth="1"/>
    <col min="6919" max="6919" width="11.42578125" customWidth="1"/>
    <col min="6920" max="6920" width="14.7109375" customWidth="1"/>
    <col min="6921" max="6921" width="11.7109375" customWidth="1"/>
    <col min="6922" max="6922" width="11.140625" customWidth="1"/>
    <col min="6923" max="6923" width="11.85546875" customWidth="1"/>
    <col min="6924" max="6924" width="11.28515625" customWidth="1"/>
    <col min="6925" max="6926" width="10.7109375" customWidth="1"/>
    <col min="7169" max="7169" width="3.5703125" customWidth="1"/>
    <col min="7170" max="7170" width="39.42578125" customWidth="1"/>
    <col min="7171" max="7171" width="15.28515625" customWidth="1"/>
    <col min="7172" max="7172" width="16.140625" customWidth="1"/>
    <col min="7173" max="7173" width="14.85546875" customWidth="1"/>
    <col min="7174" max="7174" width="13.7109375" customWidth="1"/>
    <col min="7175" max="7175" width="11.42578125" customWidth="1"/>
    <col min="7176" max="7176" width="14.7109375" customWidth="1"/>
    <col min="7177" max="7177" width="11.7109375" customWidth="1"/>
    <col min="7178" max="7178" width="11.140625" customWidth="1"/>
    <col min="7179" max="7179" width="11.85546875" customWidth="1"/>
    <col min="7180" max="7180" width="11.28515625" customWidth="1"/>
    <col min="7181" max="7182" width="10.7109375" customWidth="1"/>
    <col min="7425" max="7425" width="3.5703125" customWidth="1"/>
    <col min="7426" max="7426" width="39.42578125" customWidth="1"/>
    <col min="7427" max="7427" width="15.28515625" customWidth="1"/>
    <col min="7428" max="7428" width="16.140625" customWidth="1"/>
    <col min="7429" max="7429" width="14.85546875" customWidth="1"/>
    <col min="7430" max="7430" width="13.7109375" customWidth="1"/>
    <col min="7431" max="7431" width="11.42578125" customWidth="1"/>
    <col min="7432" max="7432" width="14.7109375" customWidth="1"/>
    <col min="7433" max="7433" width="11.7109375" customWidth="1"/>
    <col min="7434" max="7434" width="11.140625" customWidth="1"/>
    <col min="7435" max="7435" width="11.85546875" customWidth="1"/>
    <col min="7436" max="7436" width="11.28515625" customWidth="1"/>
    <col min="7437" max="7438" width="10.7109375" customWidth="1"/>
    <col min="7681" max="7681" width="3.5703125" customWidth="1"/>
    <col min="7682" max="7682" width="39.42578125" customWidth="1"/>
    <col min="7683" max="7683" width="15.28515625" customWidth="1"/>
    <col min="7684" max="7684" width="16.140625" customWidth="1"/>
    <col min="7685" max="7685" width="14.85546875" customWidth="1"/>
    <col min="7686" max="7686" width="13.7109375" customWidth="1"/>
    <col min="7687" max="7687" width="11.42578125" customWidth="1"/>
    <col min="7688" max="7688" width="14.7109375" customWidth="1"/>
    <col min="7689" max="7689" width="11.7109375" customWidth="1"/>
    <col min="7690" max="7690" width="11.140625" customWidth="1"/>
    <col min="7691" max="7691" width="11.85546875" customWidth="1"/>
    <col min="7692" max="7692" width="11.28515625" customWidth="1"/>
    <col min="7693" max="7694" width="10.7109375" customWidth="1"/>
    <col min="7937" max="7937" width="3.5703125" customWidth="1"/>
    <col min="7938" max="7938" width="39.42578125" customWidth="1"/>
    <col min="7939" max="7939" width="15.28515625" customWidth="1"/>
    <col min="7940" max="7940" width="16.140625" customWidth="1"/>
    <col min="7941" max="7941" width="14.85546875" customWidth="1"/>
    <col min="7942" max="7942" width="13.7109375" customWidth="1"/>
    <col min="7943" max="7943" width="11.42578125" customWidth="1"/>
    <col min="7944" max="7944" width="14.7109375" customWidth="1"/>
    <col min="7945" max="7945" width="11.7109375" customWidth="1"/>
    <col min="7946" max="7946" width="11.140625" customWidth="1"/>
    <col min="7947" max="7947" width="11.85546875" customWidth="1"/>
    <col min="7948" max="7948" width="11.28515625" customWidth="1"/>
    <col min="7949" max="7950" width="10.7109375" customWidth="1"/>
    <col min="8193" max="8193" width="3.5703125" customWidth="1"/>
    <col min="8194" max="8194" width="39.42578125" customWidth="1"/>
    <col min="8195" max="8195" width="15.28515625" customWidth="1"/>
    <col min="8196" max="8196" width="16.140625" customWidth="1"/>
    <col min="8197" max="8197" width="14.85546875" customWidth="1"/>
    <col min="8198" max="8198" width="13.7109375" customWidth="1"/>
    <col min="8199" max="8199" width="11.42578125" customWidth="1"/>
    <col min="8200" max="8200" width="14.7109375" customWidth="1"/>
    <col min="8201" max="8201" width="11.7109375" customWidth="1"/>
    <col min="8202" max="8202" width="11.140625" customWidth="1"/>
    <col min="8203" max="8203" width="11.85546875" customWidth="1"/>
    <col min="8204" max="8204" width="11.28515625" customWidth="1"/>
    <col min="8205" max="8206" width="10.7109375" customWidth="1"/>
    <col min="8449" max="8449" width="3.5703125" customWidth="1"/>
    <col min="8450" max="8450" width="39.42578125" customWidth="1"/>
    <col min="8451" max="8451" width="15.28515625" customWidth="1"/>
    <col min="8452" max="8452" width="16.140625" customWidth="1"/>
    <col min="8453" max="8453" width="14.85546875" customWidth="1"/>
    <col min="8454" max="8454" width="13.7109375" customWidth="1"/>
    <col min="8455" max="8455" width="11.42578125" customWidth="1"/>
    <col min="8456" max="8456" width="14.7109375" customWidth="1"/>
    <col min="8457" max="8457" width="11.7109375" customWidth="1"/>
    <col min="8458" max="8458" width="11.140625" customWidth="1"/>
    <col min="8459" max="8459" width="11.85546875" customWidth="1"/>
    <col min="8460" max="8460" width="11.28515625" customWidth="1"/>
    <col min="8461" max="8462" width="10.7109375" customWidth="1"/>
    <col min="8705" max="8705" width="3.5703125" customWidth="1"/>
    <col min="8706" max="8706" width="39.42578125" customWidth="1"/>
    <col min="8707" max="8707" width="15.28515625" customWidth="1"/>
    <col min="8708" max="8708" width="16.140625" customWidth="1"/>
    <col min="8709" max="8709" width="14.85546875" customWidth="1"/>
    <col min="8710" max="8710" width="13.7109375" customWidth="1"/>
    <col min="8711" max="8711" width="11.42578125" customWidth="1"/>
    <col min="8712" max="8712" width="14.7109375" customWidth="1"/>
    <col min="8713" max="8713" width="11.7109375" customWidth="1"/>
    <col min="8714" max="8714" width="11.140625" customWidth="1"/>
    <col min="8715" max="8715" width="11.85546875" customWidth="1"/>
    <col min="8716" max="8716" width="11.28515625" customWidth="1"/>
    <col min="8717" max="8718" width="10.7109375" customWidth="1"/>
    <col min="8961" max="8961" width="3.5703125" customWidth="1"/>
    <col min="8962" max="8962" width="39.42578125" customWidth="1"/>
    <col min="8963" max="8963" width="15.28515625" customWidth="1"/>
    <col min="8964" max="8964" width="16.140625" customWidth="1"/>
    <col min="8965" max="8965" width="14.85546875" customWidth="1"/>
    <col min="8966" max="8966" width="13.7109375" customWidth="1"/>
    <col min="8967" max="8967" width="11.42578125" customWidth="1"/>
    <col min="8968" max="8968" width="14.7109375" customWidth="1"/>
    <col min="8969" max="8969" width="11.7109375" customWidth="1"/>
    <col min="8970" max="8970" width="11.140625" customWidth="1"/>
    <col min="8971" max="8971" width="11.85546875" customWidth="1"/>
    <col min="8972" max="8972" width="11.28515625" customWidth="1"/>
    <col min="8973" max="8974" width="10.7109375" customWidth="1"/>
    <col min="9217" max="9217" width="3.5703125" customWidth="1"/>
    <col min="9218" max="9218" width="39.42578125" customWidth="1"/>
    <col min="9219" max="9219" width="15.28515625" customWidth="1"/>
    <col min="9220" max="9220" width="16.140625" customWidth="1"/>
    <col min="9221" max="9221" width="14.85546875" customWidth="1"/>
    <col min="9222" max="9222" width="13.7109375" customWidth="1"/>
    <col min="9223" max="9223" width="11.42578125" customWidth="1"/>
    <col min="9224" max="9224" width="14.7109375" customWidth="1"/>
    <col min="9225" max="9225" width="11.7109375" customWidth="1"/>
    <col min="9226" max="9226" width="11.140625" customWidth="1"/>
    <col min="9227" max="9227" width="11.85546875" customWidth="1"/>
    <col min="9228" max="9228" width="11.28515625" customWidth="1"/>
    <col min="9229" max="9230" width="10.7109375" customWidth="1"/>
    <col min="9473" max="9473" width="3.5703125" customWidth="1"/>
    <col min="9474" max="9474" width="39.42578125" customWidth="1"/>
    <col min="9475" max="9475" width="15.28515625" customWidth="1"/>
    <col min="9476" max="9476" width="16.140625" customWidth="1"/>
    <col min="9477" max="9477" width="14.85546875" customWidth="1"/>
    <col min="9478" max="9478" width="13.7109375" customWidth="1"/>
    <col min="9479" max="9479" width="11.42578125" customWidth="1"/>
    <col min="9480" max="9480" width="14.7109375" customWidth="1"/>
    <col min="9481" max="9481" width="11.7109375" customWidth="1"/>
    <col min="9482" max="9482" width="11.140625" customWidth="1"/>
    <col min="9483" max="9483" width="11.85546875" customWidth="1"/>
    <col min="9484" max="9484" width="11.28515625" customWidth="1"/>
    <col min="9485" max="9486" width="10.7109375" customWidth="1"/>
    <col min="9729" max="9729" width="3.5703125" customWidth="1"/>
    <col min="9730" max="9730" width="39.42578125" customWidth="1"/>
    <col min="9731" max="9731" width="15.28515625" customWidth="1"/>
    <col min="9732" max="9732" width="16.140625" customWidth="1"/>
    <col min="9733" max="9733" width="14.85546875" customWidth="1"/>
    <col min="9734" max="9734" width="13.7109375" customWidth="1"/>
    <col min="9735" max="9735" width="11.42578125" customWidth="1"/>
    <col min="9736" max="9736" width="14.7109375" customWidth="1"/>
    <col min="9737" max="9737" width="11.7109375" customWidth="1"/>
    <col min="9738" max="9738" width="11.140625" customWidth="1"/>
    <col min="9739" max="9739" width="11.85546875" customWidth="1"/>
    <col min="9740" max="9740" width="11.28515625" customWidth="1"/>
    <col min="9741" max="9742" width="10.7109375" customWidth="1"/>
    <col min="9985" max="9985" width="3.5703125" customWidth="1"/>
    <col min="9986" max="9986" width="39.42578125" customWidth="1"/>
    <col min="9987" max="9987" width="15.28515625" customWidth="1"/>
    <col min="9988" max="9988" width="16.140625" customWidth="1"/>
    <col min="9989" max="9989" width="14.85546875" customWidth="1"/>
    <col min="9990" max="9990" width="13.7109375" customWidth="1"/>
    <col min="9991" max="9991" width="11.42578125" customWidth="1"/>
    <col min="9992" max="9992" width="14.7109375" customWidth="1"/>
    <col min="9993" max="9993" width="11.7109375" customWidth="1"/>
    <col min="9994" max="9994" width="11.140625" customWidth="1"/>
    <col min="9995" max="9995" width="11.85546875" customWidth="1"/>
    <col min="9996" max="9996" width="11.28515625" customWidth="1"/>
    <col min="9997" max="9998" width="10.7109375" customWidth="1"/>
    <col min="10241" max="10241" width="3.5703125" customWidth="1"/>
    <col min="10242" max="10242" width="39.42578125" customWidth="1"/>
    <col min="10243" max="10243" width="15.28515625" customWidth="1"/>
    <col min="10244" max="10244" width="16.140625" customWidth="1"/>
    <col min="10245" max="10245" width="14.85546875" customWidth="1"/>
    <col min="10246" max="10246" width="13.7109375" customWidth="1"/>
    <col min="10247" max="10247" width="11.42578125" customWidth="1"/>
    <col min="10248" max="10248" width="14.7109375" customWidth="1"/>
    <col min="10249" max="10249" width="11.7109375" customWidth="1"/>
    <col min="10250" max="10250" width="11.140625" customWidth="1"/>
    <col min="10251" max="10251" width="11.85546875" customWidth="1"/>
    <col min="10252" max="10252" width="11.28515625" customWidth="1"/>
    <col min="10253" max="10254" width="10.7109375" customWidth="1"/>
    <col min="10497" max="10497" width="3.5703125" customWidth="1"/>
    <col min="10498" max="10498" width="39.42578125" customWidth="1"/>
    <col min="10499" max="10499" width="15.28515625" customWidth="1"/>
    <col min="10500" max="10500" width="16.140625" customWidth="1"/>
    <col min="10501" max="10501" width="14.85546875" customWidth="1"/>
    <col min="10502" max="10502" width="13.7109375" customWidth="1"/>
    <col min="10503" max="10503" width="11.42578125" customWidth="1"/>
    <col min="10504" max="10504" width="14.7109375" customWidth="1"/>
    <col min="10505" max="10505" width="11.7109375" customWidth="1"/>
    <col min="10506" max="10506" width="11.140625" customWidth="1"/>
    <col min="10507" max="10507" width="11.85546875" customWidth="1"/>
    <col min="10508" max="10508" width="11.28515625" customWidth="1"/>
    <col min="10509" max="10510" width="10.7109375" customWidth="1"/>
    <col min="10753" max="10753" width="3.5703125" customWidth="1"/>
    <col min="10754" max="10754" width="39.42578125" customWidth="1"/>
    <col min="10755" max="10755" width="15.28515625" customWidth="1"/>
    <col min="10756" max="10756" width="16.140625" customWidth="1"/>
    <col min="10757" max="10757" width="14.85546875" customWidth="1"/>
    <col min="10758" max="10758" width="13.7109375" customWidth="1"/>
    <col min="10759" max="10759" width="11.42578125" customWidth="1"/>
    <col min="10760" max="10760" width="14.7109375" customWidth="1"/>
    <col min="10761" max="10761" width="11.7109375" customWidth="1"/>
    <col min="10762" max="10762" width="11.140625" customWidth="1"/>
    <col min="10763" max="10763" width="11.85546875" customWidth="1"/>
    <col min="10764" max="10764" width="11.28515625" customWidth="1"/>
    <col min="10765" max="10766" width="10.7109375" customWidth="1"/>
    <col min="11009" max="11009" width="3.5703125" customWidth="1"/>
    <col min="11010" max="11010" width="39.42578125" customWidth="1"/>
    <col min="11011" max="11011" width="15.28515625" customWidth="1"/>
    <col min="11012" max="11012" width="16.140625" customWidth="1"/>
    <col min="11013" max="11013" width="14.85546875" customWidth="1"/>
    <col min="11014" max="11014" width="13.7109375" customWidth="1"/>
    <col min="11015" max="11015" width="11.42578125" customWidth="1"/>
    <col min="11016" max="11016" width="14.7109375" customWidth="1"/>
    <col min="11017" max="11017" width="11.7109375" customWidth="1"/>
    <col min="11018" max="11018" width="11.140625" customWidth="1"/>
    <col min="11019" max="11019" width="11.85546875" customWidth="1"/>
    <col min="11020" max="11020" width="11.28515625" customWidth="1"/>
    <col min="11021" max="11022" width="10.7109375" customWidth="1"/>
    <col min="11265" max="11265" width="3.5703125" customWidth="1"/>
    <col min="11266" max="11266" width="39.42578125" customWidth="1"/>
    <col min="11267" max="11267" width="15.28515625" customWidth="1"/>
    <col min="11268" max="11268" width="16.140625" customWidth="1"/>
    <col min="11269" max="11269" width="14.85546875" customWidth="1"/>
    <col min="11270" max="11270" width="13.7109375" customWidth="1"/>
    <col min="11271" max="11271" width="11.42578125" customWidth="1"/>
    <col min="11272" max="11272" width="14.7109375" customWidth="1"/>
    <col min="11273" max="11273" width="11.7109375" customWidth="1"/>
    <col min="11274" max="11274" width="11.140625" customWidth="1"/>
    <col min="11275" max="11275" width="11.85546875" customWidth="1"/>
    <col min="11276" max="11276" width="11.28515625" customWidth="1"/>
    <col min="11277" max="11278" width="10.7109375" customWidth="1"/>
    <col min="11521" max="11521" width="3.5703125" customWidth="1"/>
    <col min="11522" max="11522" width="39.42578125" customWidth="1"/>
    <col min="11523" max="11523" width="15.28515625" customWidth="1"/>
    <col min="11524" max="11524" width="16.140625" customWidth="1"/>
    <col min="11525" max="11525" width="14.85546875" customWidth="1"/>
    <col min="11526" max="11526" width="13.7109375" customWidth="1"/>
    <col min="11527" max="11527" width="11.42578125" customWidth="1"/>
    <col min="11528" max="11528" width="14.7109375" customWidth="1"/>
    <col min="11529" max="11529" width="11.7109375" customWidth="1"/>
    <col min="11530" max="11530" width="11.140625" customWidth="1"/>
    <col min="11531" max="11531" width="11.85546875" customWidth="1"/>
    <col min="11532" max="11532" width="11.28515625" customWidth="1"/>
    <col min="11533" max="11534" width="10.7109375" customWidth="1"/>
    <col min="11777" max="11777" width="3.5703125" customWidth="1"/>
    <col min="11778" max="11778" width="39.42578125" customWidth="1"/>
    <col min="11779" max="11779" width="15.28515625" customWidth="1"/>
    <col min="11780" max="11780" width="16.140625" customWidth="1"/>
    <col min="11781" max="11781" width="14.85546875" customWidth="1"/>
    <col min="11782" max="11782" width="13.7109375" customWidth="1"/>
    <col min="11783" max="11783" width="11.42578125" customWidth="1"/>
    <col min="11784" max="11784" width="14.7109375" customWidth="1"/>
    <col min="11785" max="11785" width="11.7109375" customWidth="1"/>
    <col min="11786" max="11786" width="11.140625" customWidth="1"/>
    <col min="11787" max="11787" width="11.85546875" customWidth="1"/>
    <col min="11788" max="11788" width="11.28515625" customWidth="1"/>
    <col min="11789" max="11790" width="10.7109375" customWidth="1"/>
    <col min="12033" max="12033" width="3.5703125" customWidth="1"/>
    <col min="12034" max="12034" width="39.42578125" customWidth="1"/>
    <col min="12035" max="12035" width="15.28515625" customWidth="1"/>
    <col min="12036" max="12036" width="16.140625" customWidth="1"/>
    <col min="12037" max="12037" width="14.85546875" customWidth="1"/>
    <col min="12038" max="12038" width="13.7109375" customWidth="1"/>
    <col min="12039" max="12039" width="11.42578125" customWidth="1"/>
    <col min="12040" max="12040" width="14.7109375" customWidth="1"/>
    <col min="12041" max="12041" width="11.7109375" customWidth="1"/>
    <col min="12042" max="12042" width="11.140625" customWidth="1"/>
    <col min="12043" max="12043" width="11.85546875" customWidth="1"/>
    <col min="12044" max="12044" width="11.28515625" customWidth="1"/>
    <col min="12045" max="12046" width="10.7109375" customWidth="1"/>
    <col min="12289" max="12289" width="3.5703125" customWidth="1"/>
    <col min="12290" max="12290" width="39.42578125" customWidth="1"/>
    <col min="12291" max="12291" width="15.28515625" customWidth="1"/>
    <col min="12292" max="12292" width="16.140625" customWidth="1"/>
    <col min="12293" max="12293" width="14.85546875" customWidth="1"/>
    <col min="12294" max="12294" width="13.7109375" customWidth="1"/>
    <col min="12295" max="12295" width="11.42578125" customWidth="1"/>
    <col min="12296" max="12296" width="14.7109375" customWidth="1"/>
    <col min="12297" max="12297" width="11.7109375" customWidth="1"/>
    <col min="12298" max="12298" width="11.140625" customWidth="1"/>
    <col min="12299" max="12299" width="11.85546875" customWidth="1"/>
    <col min="12300" max="12300" width="11.28515625" customWidth="1"/>
    <col min="12301" max="12302" width="10.7109375" customWidth="1"/>
    <col min="12545" max="12545" width="3.5703125" customWidth="1"/>
    <col min="12546" max="12546" width="39.42578125" customWidth="1"/>
    <col min="12547" max="12547" width="15.28515625" customWidth="1"/>
    <col min="12548" max="12548" width="16.140625" customWidth="1"/>
    <col min="12549" max="12549" width="14.85546875" customWidth="1"/>
    <col min="12550" max="12550" width="13.7109375" customWidth="1"/>
    <col min="12551" max="12551" width="11.42578125" customWidth="1"/>
    <col min="12552" max="12552" width="14.7109375" customWidth="1"/>
    <col min="12553" max="12553" width="11.7109375" customWidth="1"/>
    <col min="12554" max="12554" width="11.140625" customWidth="1"/>
    <col min="12555" max="12555" width="11.85546875" customWidth="1"/>
    <col min="12556" max="12556" width="11.28515625" customWidth="1"/>
    <col min="12557" max="12558" width="10.7109375" customWidth="1"/>
    <col min="12801" max="12801" width="3.5703125" customWidth="1"/>
    <col min="12802" max="12802" width="39.42578125" customWidth="1"/>
    <col min="12803" max="12803" width="15.28515625" customWidth="1"/>
    <col min="12804" max="12804" width="16.140625" customWidth="1"/>
    <col min="12805" max="12805" width="14.85546875" customWidth="1"/>
    <col min="12806" max="12806" width="13.7109375" customWidth="1"/>
    <col min="12807" max="12807" width="11.42578125" customWidth="1"/>
    <col min="12808" max="12808" width="14.7109375" customWidth="1"/>
    <col min="12809" max="12809" width="11.7109375" customWidth="1"/>
    <col min="12810" max="12810" width="11.140625" customWidth="1"/>
    <col min="12811" max="12811" width="11.85546875" customWidth="1"/>
    <col min="12812" max="12812" width="11.28515625" customWidth="1"/>
    <col min="12813" max="12814" width="10.7109375" customWidth="1"/>
    <col min="13057" max="13057" width="3.5703125" customWidth="1"/>
    <col min="13058" max="13058" width="39.42578125" customWidth="1"/>
    <col min="13059" max="13059" width="15.28515625" customWidth="1"/>
    <col min="13060" max="13060" width="16.140625" customWidth="1"/>
    <col min="13061" max="13061" width="14.85546875" customWidth="1"/>
    <col min="13062" max="13062" width="13.7109375" customWidth="1"/>
    <col min="13063" max="13063" width="11.42578125" customWidth="1"/>
    <col min="13064" max="13064" width="14.7109375" customWidth="1"/>
    <col min="13065" max="13065" width="11.7109375" customWidth="1"/>
    <col min="13066" max="13066" width="11.140625" customWidth="1"/>
    <col min="13067" max="13067" width="11.85546875" customWidth="1"/>
    <col min="13068" max="13068" width="11.28515625" customWidth="1"/>
    <col min="13069" max="13070" width="10.7109375" customWidth="1"/>
    <col min="13313" max="13313" width="3.5703125" customWidth="1"/>
    <col min="13314" max="13314" width="39.42578125" customWidth="1"/>
    <col min="13315" max="13315" width="15.28515625" customWidth="1"/>
    <col min="13316" max="13316" width="16.140625" customWidth="1"/>
    <col min="13317" max="13317" width="14.85546875" customWidth="1"/>
    <col min="13318" max="13318" width="13.7109375" customWidth="1"/>
    <col min="13319" max="13319" width="11.42578125" customWidth="1"/>
    <col min="13320" max="13320" width="14.7109375" customWidth="1"/>
    <col min="13321" max="13321" width="11.7109375" customWidth="1"/>
    <col min="13322" max="13322" width="11.140625" customWidth="1"/>
    <col min="13323" max="13323" width="11.85546875" customWidth="1"/>
    <col min="13324" max="13324" width="11.28515625" customWidth="1"/>
    <col min="13325" max="13326" width="10.7109375" customWidth="1"/>
    <col min="13569" max="13569" width="3.5703125" customWidth="1"/>
    <col min="13570" max="13570" width="39.42578125" customWidth="1"/>
    <col min="13571" max="13571" width="15.28515625" customWidth="1"/>
    <col min="13572" max="13572" width="16.140625" customWidth="1"/>
    <col min="13573" max="13573" width="14.85546875" customWidth="1"/>
    <col min="13574" max="13574" width="13.7109375" customWidth="1"/>
    <col min="13575" max="13575" width="11.42578125" customWidth="1"/>
    <col min="13576" max="13576" width="14.7109375" customWidth="1"/>
    <col min="13577" max="13577" width="11.7109375" customWidth="1"/>
    <col min="13578" max="13578" width="11.140625" customWidth="1"/>
    <col min="13579" max="13579" width="11.85546875" customWidth="1"/>
    <col min="13580" max="13580" width="11.28515625" customWidth="1"/>
    <col min="13581" max="13582" width="10.7109375" customWidth="1"/>
    <col min="13825" max="13825" width="3.5703125" customWidth="1"/>
    <col min="13826" max="13826" width="39.42578125" customWidth="1"/>
    <col min="13827" max="13827" width="15.28515625" customWidth="1"/>
    <col min="13828" max="13828" width="16.140625" customWidth="1"/>
    <col min="13829" max="13829" width="14.85546875" customWidth="1"/>
    <col min="13830" max="13830" width="13.7109375" customWidth="1"/>
    <col min="13831" max="13831" width="11.42578125" customWidth="1"/>
    <col min="13832" max="13832" width="14.7109375" customWidth="1"/>
    <col min="13833" max="13833" width="11.7109375" customWidth="1"/>
    <col min="13834" max="13834" width="11.140625" customWidth="1"/>
    <col min="13835" max="13835" width="11.85546875" customWidth="1"/>
    <col min="13836" max="13836" width="11.28515625" customWidth="1"/>
    <col min="13837" max="13838" width="10.7109375" customWidth="1"/>
    <col min="14081" max="14081" width="3.5703125" customWidth="1"/>
    <col min="14082" max="14082" width="39.42578125" customWidth="1"/>
    <col min="14083" max="14083" width="15.28515625" customWidth="1"/>
    <col min="14084" max="14084" width="16.140625" customWidth="1"/>
    <col min="14085" max="14085" width="14.85546875" customWidth="1"/>
    <col min="14086" max="14086" width="13.7109375" customWidth="1"/>
    <col min="14087" max="14087" width="11.42578125" customWidth="1"/>
    <col min="14088" max="14088" width="14.7109375" customWidth="1"/>
    <col min="14089" max="14089" width="11.7109375" customWidth="1"/>
    <col min="14090" max="14090" width="11.140625" customWidth="1"/>
    <col min="14091" max="14091" width="11.85546875" customWidth="1"/>
    <col min="14092" max="14092" width="11.28515625" customWidth="1"/>
    <col min="14093" max="14094" width="10.7109375" customWidth="1"/>
    <col min="14337" max="14337" width="3.5703125" customWidth="1"/>
    <col min="14338" max="14338" width="39.42578125" customWidth="1"/>
    <col min="14339" max="14339" width="15.28515625" customWidth="1"/>
    <col min="14340" max="14340" width="16.140625" customWidth="1"/>
    <col min="14341" max="14341" width="14.85546875" customWidth="1"/>
    <col min="14342" max="14342" width="13.7109375" customWidth="1"/>
    <col min="14343" max="14343" width="11.42578125" customWidth="1"/>
    <col min="14344" max="14344" width="14.7109375" customWidth="1"/>
    <col min="14345" max="14345" width="11.7109375" customWidth="1"/>
    <col min="14346" max="14346" width="11.140625" customWidth="1"/>
    <col min="14347" max="14347" width="11.85546875" customWidth="1"/>
    <col min="14348" max="14348" width="11.28515625" customWidth="1"/>
    <col min="14349" max="14350" width="10.7109375" customWidth="1"/>
    <col min="14593" max="14593" width="3.5703125" customWidth="1"/>
    <col min="14594" max="14594" width="39.42578125" customWidth="1"/>
    <col min="14595" max="14595" width="15.28515625" customWidth="1"/>
    <col min="14596" max="14596" width="16.140625" customWidth="1"/>
    <col min="14597" max="14597" width="14.85546875" customWidth="1"/>
    <col min="14598" max="14598" width="13.7109375" customWidth="1"/>
    <col min="14599" max="14599" width="11.42578125" customWidth="1"/>
    <col min="14600" max="14600" width="14.7109375" customWidth="1"/>
    <col min="14601" max="14601" width="11.7109375" customWidth="1"/>
    <col min="14602" max="14602" width="11.140625" customWidth="1"/>
    <col min="14603" max="14603" width="11.85546875" customWidth="1"/>
    <col min="14604" max="14604" width="11.28515625" customWidth="1"/>
    <col min="14605" max="14606" width="10.7109375" customWidth="1"/>
    <col min="14849" max="14849" width="3.5703125" customWidth="1"/>
    <col min="14850" max="14850" width="39.42578125" customWidth="1"/>
    <col min="14851" max="14851" width="15.28515625" customWidth="1"/>
    <col min="14852" max="14852" width="16.140625" customWidth="1"/>
    <col min="14853" max="14853" width="14.85546875" customWidth="1"/>
    <col min="14854" max="14854" width="13.7109375" customWidth="1"/>
    <col min="14855" max="14855" width="11.42578125" customWidth="1"/>
    <col min="14856" max="14856" width="14.7109375" customWidth="1"/>
    <col min="14857" max="14857" width="11.7109375" customWidth="1"/>
    <col min="14858" max="14858" width="11.140625" customWidth="1"/>
    <col min="14859" max="14859" width="11.85546875" customWidth="1"/>
    <col min="14860" max="14860" width="11.28515625" customWidth="1"/>
    <col min="14861" max="14862" width="10.7109375" customWidth="1"/>
    <col min="15105" max="15105" width="3.5703125" customWidth="1"/>
    <col min="15106" max="15106" width="39.42578125" customWidth="1"/>
    <col min="15107" max="15107" width="15.28515625" customWidth="1"/>
    <col min="15108" max="15108" width="16.140625" customWidth="1"/>
    <col min="15109" max="15109" width="14.85546875" customWidth="1"/>
    <col min="15110" max="15110" width="13.7109375" customWidth="1"/>
    <col min="15111" max="15111" width="11.42578125" customWidth="1"/>
    <col min="15112" max="15112" width="14.7109375" customWidth="1"/>
    <col min="15113" max="15113" width="11.7109375" customWidth="1"/>
    <col min="15114" max="15114" width="11.140625" customWidth="1"/>
    <col min="15115" max="15115" width="11.85546875" customWidth="1"/>
    <col min="15116" max="15116" width="11.28515625" customWidth="1"/>
    <col min="15117" max="15118" width="10.7109375" customWidth="1"/>
    <col min="15361" max="15361" width="3.5703125" customWidth="1"/>
    <col min="15362" max="15362" width="39.42578125" customWidth="1"/>
    <col min="15363" max="15363" width="15.28515625" customWidth="1"/>
    <col min="15364" max="15364" width="16.140625" customWidth="1"/>
    <col min="15365" max="15365" width="14.85546875" customWidth="1"/>
    <col min="15366" max="15366" width="13.7109375" customWidth="1"/>
    <col min="15367" max="15367" width="11.42578125" customWidth="1"/>
    <col min="15368" max="15368" width="14.7109375" customWidth="1"/>
    <col min="15369" max="15369" width="11.7109375" customWidth="1"/>
    <col min="15370" max="15370" width="11.140625" customWidth="1"/>
    <col min="15371" max="15371" width="11.85546875" customWidth="1"/>
    <col min="15372" max="15372" width="11.28515625" customWidth="1"/>
    <col min="15373" max="15374" width="10.7109375" customWidth="1"/>
    <col min="15617" max="15617" width="3.5703125" customWidth="1"/>
    <col min="15618" max="15618" width="39.42578125" customWidth="1"/>
    <col min="15619" max="15619" width="15.28515625" customWidth="1"/>
    <col min="15620" max="15620" width="16.140625" customWidth="1"/>
    <col min="15621" max="15621" width="14.85546875" customWidth="1"/>
    <col min="15622" max="15622" width="13.7109375" customWidth="1"/>
    <col min="15623" max="15623" width="11.42578125" customWidth="1"/>
    <col min="15624" max="15624" width="14.7109375" customWidth="1"/>
    <col min="15625" max="15625" width="11.7109375" customWidth="1"/>
    <col min="15626" max="15626" width="11.140625" customWidth="1"/>
    <col min="15627" max="15627" width="11.85546875" customWidth="1"/>
    <col min="15628" max="15628" width="11.28515625" customWidth="1"/>
    <col min="15629" max="15630" width="10.7109375" customWidth="1"/>
    <col min="15873" max="15873" width="3.5703125" customWidth="1"/>
    <col min="15874" max="15874" width="39.42578125" customWidth="1"/>
    <col min="15875" max="15875" width="15.28515625" customWidth="1"/>
    <col min="15876" max="15876" width="16.140625" customWidth="1"/>
    <col min="15877" max="15877" width="14.85546875" customWidth="1"/>
    <col min="15878" max="15878" width="13.7109375" customWidth="1"/>
    <col min="15879" max="15879" width="11.42578125" customWidth="1"/>
    <col min="15880" max="15880" width="14.7109375" customWidth="1"/>
    <col min="15881" max="15881" width="11.7109375" customWidth="1"/>
    <col min="15882" max="15882" width="11.140625" customWidth="1"/>
    <col min="15883" max="15883" width="11.85546875" customWidth="1"/>
    <col min="15884" max="15884" width="11.28515625" customWidth="1"/>
    <col min="15885" max="15886" width="10.7109375" customWidth="1"/>
    <col min="16129" max="16129" width="3.5703125" customWidth="1"/>
    <col min="16130" max="16130" width="39.42578125" customWidth="1"/>
    <col min="16131" max="16131" width="15.28515625" customWidth="1"/>
    <col min="16132" max="16132" width="16.140625" customWidth="1"/>
    <col min="16133" max="16133" width="14.85546875" customWidth="1"/>
    <col min="16134" max="16134" width="13.7109375" customWidth="1"/>
    <col min="16135" max="16135" width="11.42578125" customWidth="1"/>
    <col min="16136" max="16136" width="14.7109375" customWidth="1"/>
    <col min="16137" max="16137" width="11.7109375" customWidth="1"/>
    <col min="16138" max="16138" width="11.140625" customWidth="1"/>
    <col min="16139" max="16139" width="11.85546875" customWidth="1"/>
    <col min="16140" max="16140" width="11.28515625" customWidth="1"/>
    <col min="16141" max="16142" width="10.7109375" customWidth="1"/>
  </cols>
  <sheetData>
    <row r="3" spans="1:9" ht="15.75" x14ac:dyDescent="0.25">
      <c r="C3" s="563" t="s">
        <v>0</v>
      </c>
      <c r="D3" s="563"/>
      <c r="E3" s="563"/>
      <c r="F3" s="563"/>
    </row>
    <row r="4" spans="1:9" ht="15.75" x14ac:dyDescent="0.25">
      <c r="C4" s="1" t="s">
        <v>1</v>
      </c>
      <c r="D4" s="1"/>
      <c r="E4" s="1"/>
      <c r="F4" s="1"/>
    </row>
    <row r="5" spans="1:9" ht="15.75" x14ac:dyDescent="0.25">
      <c r="C5" s="563"/>
      <c r="D5" s="563"/>
      <c r="E5" s="563"/>
    </row>
    <row r="7" spans="1:9" ht="15.75" thickBot="1" x14ac:dyDescent="0.3"/>
    <row r="8" spans="1:9" ht="15" customHeight="1" x14ac:dyDescent="0.25">
      <c r="A8" s="564" t="s">
        <v>25</v>
      </c>
      <c r="B8" s="565"/>
      <c r="C8" s="565"/>
      <c r="D8" s="565"/>
      <c r="E8" s="565"/>
      <c r="F8" s="565"/>
      <c r="G8" s="565"/>
      <c r="H8" s="565"/>
      <c r="I8" s="566"/>
    </row>
    <row r="9" spans="1:9" ht="15" customHeight="1" x14ac:dyDescent="0.25">
      <c r="A9" s="567"/>
      <c r="B9" s="568"/>
      <c r="C9" s="568"/>
      <c r="D9" s="568"/>
      <c r="E9" s="568"/>
      <c r="F9" s="568"/>
      <c r="G9" s="568"/>
      <c r="H9" s="568"/>
      <c r="I9" s="569"/>
    </row>
    <row r="10" spans="1:9" ht="15" customHeight="1" x14ac:dyDescent="0.25">
      <c r="A10" s="567"/>
      <c r="B10" s="568"/>
      <c r="C10" s="568"/>
      <c r="D10" s="568"/>
      <c r="E10" s="568"/>
      <c r="F10" s="568"/>
      <c r="G10" s="568"/>
      <c r="H10" s="568"/>
      <c r="I10" s="569"/>
    </row>
    <row r="11" spans="1:9" ht="15" customHeight="1" x14ac:dyDescent="0.25">
      <c r="A11" s="567"/>
      <c r="B11" s="568"/>
      <c r="C11" s="568"/>
      <c r="D11" s="568"/>
      <c r="E11" s="568"/>
      <c r="F11" s="568"/>
      <c r="G11" s="568"/>
      <c r="H11" s="568"/>
      <c r="I11" s="569"/>
    </row>
    <row r="12" spans="1:9" ht="15.75" customHeight="1" x14ac:dyDescent="0.25">
      <c r="A12" s="567"/>
      <c r="B12" s="568"/>
      <c r="C12" s="568"/>
      <c r="D12" s="568"/>
      <c r="E12" s="568"/>
      <c r="F12" s="568"/>
      <c r="G12" s="568"/>
      <c r="H12" s="568"/>
      <c r="I12" s="569"/>
    </row>
    <row r="13" spans="1:9" ht="15.75" customHeight="1" thickBot="1" x14ac:dyDescent="0.3">
      <c r="A13" s="570"/>
      <c r="B13" s="571"/>
      <c r="C13" s="571"/>
      <c r="D13" s="571"/>
      <c r="E13" s="571"/>
      <c r="F13" s="571"/>
      <c r="G13" s="571"/>
      <c r="H13" s="571"/>
      <c r="I13" s="572"/>
    </row>
    <row r="14" spans="1:9" ht="8.25" customHeight="1" thickBot="1" x14ac:dyDescent="0.3"/>
    <row r="15" spans="1:9" ht="16.5" thickBot="1" x14ac:dyDescent="0.3">
      <c r="A15" s="2"/>
      <c r="B15" s="573" t="s">
        <v>24</v>
      </c>
      <c r="C15" s="574"/>
      <c r="D15" s="574"/>
      <c r="E15" s="575"/>
    </row>
    <row r="16" spans="1:9" ht="6.75" customHeight="1" thickBot="1" x14ac:dyDescent="0.3"/>
    <row r="17" spans="1:14" ht="15" customHeight="1" x14ac:dyDescent="0.25">
      <c r="A17" s="576" t="s">
        <v>2</v>
      </c>
      <c r="B17" s="577"/>
      <c r="C17" s="559" t="s">
        <v>21</v>
      </c>
      <c r="D17" s="559" t="s">
        <v>22</v>
      </c>
      <c r="E17" s="582" t="s">
        <v>18</v>
      </c>
      <c r="F17" s="559" t="s">
        <v>17</v>
      </c>
      <c r="G17" s="559" t="s">
        <v>3</v>
      </c>
      <c r="H17" s="559" t="s">
        <v>19</v>
      </c>
      <c r="I17" s="559" t="s">
        <v>20</v>
      </c>
    </row>
    <row r="18" spans="1:14" ht="27" customHeight="1" thickBot="1" x14ac:dyDescent="0.3">
      <c r="A18" s="578"/>
      <c r="B18" s="579"/>
      <c r="C18" s="560"/>
      <c r="D18" s="560"/>
      <c r="E18" s="583"/>
      <c r="F18" s="560"/>
      <c r="G18" s="560"/>
      <c r="H18" s="560"/>
      <c r="I18" s="560"/>
      <c r="J18" s="3"/>
      <c r="K18" s="3"/>
    </row>
    <row r="19" spans="1:14" ht="15" customHeight="1" thickBot="1" x14ac:dyDescent="0.3">
      <c r="A19" s="580"/>
      <c r="B19" s="581"/>
      <c r="C19" s="4">
        <v>1</v>
      </c>
      <c r="D19" s="5">
        <v>2</v>
      </c>
      <c r="E19" s="6">
        <v>3</v>
      </c>
      <c r="F19" s="5">
        <v>4</v>
      </c>
      <c r="G19" s="5" t="s">
        <v>4</v>
      </c>
      <c r="H19" s="6" t="s">
        <v>5</v>
      </c>
      <c r="I19" s="5" t="s">
        <v>6</v>
      </c>
      <c r="J19" s="3"/>
      <c r="K19" s="3"/>
      <c r="L19" s="7"/>
    </row>
    <row r="20" spans="1:14" s="16" customFormat="1" ht="21.75" customHeight="1" thickBot="1" x14ac:dyDescent="0.3">
      <c r="A20" s="8" t="s">
        <v>7</v>
      </c>
      <c r="B20" s="9" t="s">
        <v>8</v>
      </c>
      <c r="C20" s="10">
        <f>C21+C22+C23</f>
        <v>11641838</v>
      </c>
      <c r="D20" s="10">
        <v>11641838</v>
      </c>
      <c r="E20" s="11">
        <f>E21+E22+E23</f>
        <v>2622976.2999999998</v>
      </c>
      <c r="F20" s="10">
        <f>F21+F22+F23</f>
        <v>2028861.5100000002</v>
      </c>
      <c r="G20" s="10">
        <f>E20/D20*100</f>
        <v>22.530602985542316</v>
      </c>
      <c r="H20" s="12">
        <f>E20-F20</f>
        <v>594114.78999999957</v>
      </c>
      <c r="I20" s="13">
        <f t="shared" ref="I20:I25" si="0">E20/F20*100-100</f>
        <v>29.283161372606429</v>
      </c>
      <c r="J20" s="14"/>
      <c r="K20" s="14"/>
      <c r="L20" s="15"/>
    </row>
    <row r="21" spans="1:14" s="16" customFormat="1" ht="19.5" customHeight="1" x14ac:dyDescent="0.25">
      <c r="A21" s="17">
        <v>1</v>
      </c>
      <c r="B21" s="18" t="s">
        <v>9</v>
      </c>
      <c r="C21" s="19">
        <v>5538386</v>
      </c>
      <c r="D21" s="19">
        <v>5538386</v>
      </c>
      <c r="E21" s="20">
        <v>772436.08</v>
      </c>
      <c r="F21" s="20">
        <f>2028861.51-F22-F23</f>
        <v>580860.19000000006</v>
      </c>
      <c r="G21" s="21">
        <f t="shared" ref="G21:G25" si="1">E21/D21*100</f>
        <v>13.946952776494811</v>
      </c>
      <c r="H21" s="22">
        <f t="shared" ref="H21:H26" si="2">E21-F21</f>
        <v>191575.8899999999</v>
      </c>
      <c r="I21" s="23">
        <f t="shared" si="0"/>
        <v>32.981411585462581</v>
      </c>
      <c r="J21" s="14"/>
      <c r="K21" s="14"/>
      <c r="L21" s="24"/>
    </row>
    <row r="22" spans="1:14" s="16" customFormat="1" ht="21" customHeight="1" x14ac:dyDescent="0.25">
      <c r="A22" s="25">
        <v>2</v>
      </c>
      <c r="B22" s="26" t="s">
        <v>10</v>
      </c>
      <c r="C22" s="27">
        <v>4626225</v>
      </c>
      <c r="D22" s="27">
        <v>4626225</v>
      </c>
      <c r="E22" s="28">
        <v>1509849.5</v>
      </c>
      <c r="F22" s="28">
        <f>1146334.72</f>
        <v>1146334.72</v>
      </c>
      <c r="G22" s="29">
        <f t="shared" si="1"/>
        <v>32.636750266145725</v>
      </c>
      <c r="H22" s="30">
        <f t="shared" si="2"/>
        <v>363514.78</v>
      </c>
      <c r="I22" s="31">
        <f t="shared" si="0"/>
        <v>31.711050329174356</v>
      </c>
      <c r="J22" s="14"/>
      <c r="K22" s="32"/>
      <c r="L22" s="15"/>
    </row>
    <row r="23" spans="1:14" s="16" customFormat="1" ht="22.5" customHeight="1" thickBot="1" x14ac:dyDescent="0.3">
      <c r="A23" s="33">
        <v>3</v>
      </c>
      <c r="B23" s="34" t="s">
        <v>11</v>
      </c>
      <c r="C23" s="35">
        <v>1477227</v>
      </c>
      <c r="D23" s="35">
        <v>1477227</v>
      </c>
      <c r="E23" s="36">
        <v>340690.72</v>
      </c>
      <c r="F23" s="36">
        <v>301666.59999999998</v>
      </c>
      <c r="G23" s="37">
        <f t="shared" si="1"/>
        <v>23.06285493021722</v>
      </c>
      <c r="H23" s="30">
        <f t="shared" si="2"/>
        <v>39024.119999999995</v>
      </c>
      <c r="I23" s="38">
        <f t="shared" si="0"/>
        <v>12.936175234513868</v>
      </c>
      <c r="J23" s="14"/>
      <c r="K23" s="32"/>
      <c r="L23" s="15"/>
    </row>
    <row r="24" spans="1:14" s="16" customFormat="1" ht="30.75" thickBot="1" x14ac:dyDescent="0.3">
      <c r="A24" s="39" t="s">
        <v>12</v>
      </c>
      <c r="B24" s="40" t="s">
        <v>13</v>
      </c>
      <c r="C24" s="41">
        <f>C25+C26+C27</f>
        <v>950400</v>
      </c>
      <c r="D24" s="41">
        <f>D25+D26+D27</f>
        <v>950400</v>
      </c>
      <c r="E24" s="41">
        <f>E25+E26+E27</f>
        <v>0</v>
      </c>
      <c r="F24" s="41">
        <f>F25+F26+F27</f>
        <v>908.8</v>
      </c>
      <c r="G24" s="41">
        <f t="shared" si="1"/>
        <v>0</v>
      </c>
      <c r="H24" s="42">
        <f t="shared" si="2"/>
        <v>-908.8</v>
      </c>
      <c r="I24" s="41">
        <f t="shared" si="0"/>
        <v>-100</v>
      </c>
      <c r="J24" s="14"/>
      <c r="L24" s="15"/>
    </row>
    <row r="25" spans="1:14" s="16" customFormat="1" ht="24.75" customHeight="1" x14ac:dyDescent="0.25">
      <c r="A25" s="17">
        <v>4</v>
      </c>
      <c r="B25" s="18" t="s">
        <v>23</v>
      </c>
      <c r="C25" s="19">
        <v>950400</v>
      </c>
      <c r="D25" s="43">
        <v>950400</v>
      </c>
      <c r="E25" s="19">
        <v>0</v>
      </c>
      <c r="F25" s="19">
        <v>908.8</v>
      </c>
      <c r="G25" s="21">
        <f t="shared" si="1"/>
        <v>0</v>
      </c>
      <c r="H25" s="44">
        <f t="shared" si="2"/>
        <v>-908.8</v>
      </c>
      <c r="I25" s="21">
        <f t="shared" si="0"/>
        <v>-100</v>
      </c>
      <c r="J25" s="14"/>
      <c r="K25" s="32"/>
      <c r="L25" s="45"/>
      <c r="M25" s="45"/>
      <c r="N25" s="45"/>
    </row>
    <row r="26" spans="1:14" ht="21" customHeight="1" x14ac:dyDescent="0.25">
      <c r="A26" s="46">
        <v>5</v>
      </c>
      <c r="B26" s="26" t="s">
        <v>14</v>
      </c>
      <c r="C26" s="47">
        <v>0</v>
      </c>
      <c r="D26" s="48">
        <v>0</v>
      </c>
      <c r="E26" s="47">
        <v>0</v>
      </c>
      <c r="F26" s="49"/>
      <c r="G26" s="50">
        <v>0</v>
      </c>
      <c r="H26" s="51">
        <f t="shared" si="2"/>
        <v>0</v>
      </c>
      <c r="I26" s="50">
        <v>0</v>
      </c>
      <c r="J26" s="52"/>
      <c r="K26" s="3"/>
      <c r="L26" s="53"/>
      <c r="M26" s="53"/>
      <c r="N26" s="53"/>
    </row>
    <row r="27" spans="1:14" ht="34.5" customHeight="1" thickBot="1" x14ac:dyDescent="0.3">
      <c r="A27" s="54">
        <v>6</v>
      </c>
      <c r="B27" s="55" t="s">
        <v>15</v>
      </c>
      <c r="C27" s="56">
        <v>0</v>
      </c>
      <c r="D27" s="57">
        <v>0</v>
      </c>
      <c r="E27" s="56">
        <v>0</v>
      </c>
      <c r="F27" s="58">
        <v>0</v>
      </c>
      <c r="G27" s="59"/>
      <c r="H27" s="60"/>
      <c r="I27" s="59"/>
      <c r="J27" s="52"/>
      <c r="K27" s="3"/>
      <c r="L27" s="53"/>
      <c r="M27" s="53"/>
      <c r="N27" s="53"/>
    </row>
    <row r="28" spans="1:14" s="66" customFormat="1" ht="20.25" customHeight="1" thickBot="1" x14ac:dyDescent="0.3">
      <c r="A28" s="561" t="s">
        <v>16</v>
      </c>
      <c r="B28" s="562"/>
      <c r="C28" s="61">
        <f>C20+C24</f>
        <v>12592238</v>
      </c>
      <c r="D28" s="61">
        <f>D20+D24</f>
        <v>12592238</v>
      </c>
      <c r="E28" s="61">
        <f>E20+E24</f>
        <v>2622976.2999999998</v>
      </c>
      <c r="F28" s="61">
        <f>F20+F24</f>
        <v>2029770.3100000003</v>
      </c>
      <c r="G28" s="61">
        <f>E28/D28*100</f>
        <v>20.830104227699632</v>
      </c>
      <c r="H28" s="62">
        <f>E28-F28</f>
        <v>593205.98999999953</v>
      </c>
      <c r="I28" s="63">
        <f>E28/F28*100-100</f>
        <v>29.225276726015323</v>
      </c>
      <c r="J28" s="64"/>
      <c r="K28" s="64"/>
      <c r="L28" s="65"/>
      <c r="M28" s="65"/>
      <c r="N28" s="65"/>
    </row>
    <row r="29" spans="1:14" x14ac:dyDescent="0.25">
      <c r="A29" s="3"/>
      <c r="B29" s="3"/>
      <c r="C29" s="67"/>
      <c r="D29" s="68"/>
      <c r="E29" s="69"/>
      <c r="F29" s="67"/>
      <c r="G29" s="3"/>
      <c r="H29" s="70"/>
      <c r="I29" s="3"/>
      <c r="L29" s="53"/>
      <c r="M29" s="53"/>
      <c r="N29" s="53"/>
    </row>
    <row r="30" spans="1:14" x14ac:dyDescent="0.25">
      <c r="B30" s="71"/>
      <c r="C30" s="72"/>
      <c r="D30" s="73"/>
      <c r="E30" s="72"/>
      <c r="F30" s="74"/>
      <c r="G30" s="70"/>
      <c r="I30" s="7"/>
      <c r="L30" s="53"/>
      <c r="M30" s="53"/>
      <c r="N30" s="53"/>
    </row>
    <row r="31" spans="1:14" x14ac:dyDescent="0.25">
      <c r="B31" s="75"/>
      <c r="C31" s="72"/>
      <c r="D31" s="72"/>
      <c r="E31" s="72"/>
      <c r="F31" s="76"/>
      <c r="G31" s="77"/>
      <c r="H31" s="78"/>
      <c r="L31" s="53"/>
      <c r="M31" s="53"/>
      <c r="N31" s="53"/>
    </row>
    <row r="32" spans="1:14" x14ac:dyDescent="0.25">
      <c r="B32" s="75"/>
      <c r="C32" s="79"/>
      <c r="D32" s="72"/>
      <c r="E32" s="80"/>
      <c r="F32" s="81"/>
      <c r="G32" s="77"/>
      <c r="H32" s="82"/>
      <c r="I32" s="7"/>
      <c r="L32" s="53"/>
      <c r="M32" s="53"/>
      <c r="N32" s="53"/>
    </row>
    <row r="33" spans="2:13" x14ac:dyDescent="0.25">
      <c r="B33" s="75"/>
      <c r="C33" s="72"/>
      <c r="D33" s="72"/>
      <c r="E33" s="72"/>
      <c r="F33" s="76"/>
      <c r="G33" s="77"/>
      <c r="H33" s="82"/>
      <c r="I33" s="7"/>
    </row>
    <row r="34" spans="2:13" x14ac:dyDescent="0.25">
      <c r="C34" s="72"/>
      <c r="D34" s="72"/>
      <c r="E34" s="72"/>
      <c r="F34" s="78"/>
      <c r="G34" s="77"/>
      <c r="H34" s="76"/>
      <c r="I34" s="83"/>
      <c r="L34" s="84"/>
      <c r="M34" s="53"/>
    </row>
    <row r="35" spans="2:13" x14ac:dyDescent="0.25">
      <c r="C35" s="72"/>
      <c r="D35" s="72"/>
      <c r="E35" s="72"/>
      <c r="F35" s="78"/>
      <c r="G35" s="77"/>
      <c r="H35" s="76"/>
      <c r="L35" s="84"/>
      <c r="M35" s="53"/>
    </row>
    <row r="36" spans="2:13" x14ac:dyDescent="0.25">
      <c r="C36" s="85"/>
      <c r="D36" s="72"/>
      <c r="E36" s="72"/>
      <c r="F36" s="78"/>
      <c r="G36" s="77"/>
      <c r="H36" s="76"/>
      <c r="L36" s="84"/>
      <c r="M36" s="53"/>
    </row>
    <row r="37" spans="2:13" x14ac:dyDescent="0.25">
      <c r="C37" s="72"/>
      <c r="D37" s="72"/>
      <c r="E37" s="72"/>
      <c r="F37" s="78"/>
      <c r="G37" s="77"/>
      <c r="H37" s="78"/>
      <c r="L37" s="86"/>
      <c r="M37" s="53"/>
    </row>
    <row r="38" spans="2:13" x14ac:dyDescent="0.25">
      <c r="C38" s="72"/>
      <c r="E38" s="73"/>
      <c r="F38" s="78"/>
      <c r="G38" s="87"/>
      <c r="H38" s="78"/>
      <c r="L38" s="53"/>
      <c r="M38" s="53"/>
    </row>
    <row r="39" spans="2:13" x14ac:dyDescent="0.25">
      <c r="C39" s="53"/>
      <c r="D39" s="7"/>
      <c r="H39" s="78"/>
    </row>
    <row r="40" spans="2:13" x14ac:dyDescent="0.25">
      <c r="C40" s="53"/>
      <c r="E40" s="7"/>
      <c r="L40" s="7"/>
    </row>
    <row r="41" spans="2:13" ht="15.75" x14ac:dyDescent="0.25">
      <c r="B41" s="88"/>
      <c r="E41" s="89"/>
      <c r="G41" s="7"/>
    </row>
    <row r="42" spans="2:13" x14ac:dyDescent="0.25">
      <c r="B42" s="90"/>
      <c r="E42" s="91"/>
    </row>
    <row r="43" spans="2:13" x14ac:dyDescent="0.25">
      <c r="B43" s="90"/>
    </row>
    <row r="44" spans="2:13" x14ac:dyDescent="0.25">
      <c r="B44" s="90"/>
    </row>
    <row r="45" spans="2:13" x14ac:dyDescent="0.25">
      <c r="B45" s="90"/>
    </row>
    <row r="46" spans="2:13" x14ac:dyDescent="0.25">
      <c r="B46" s="90"/>
    </row>
    <row r="47" spans="2:13" x14ac:dyDescent="0.25">
      <c r="B47" s="90"/>
    </row>
  </sheetData>
  <mergeCells count="13">
    <mergeCell ref="H17:H18"/>
    <mergeCell ref="I17:I18"/>
    <mergeCell ref="A28:B28"/>
    <mergeCell ref="C3:F3"/>
    <mergeCell ref="C5:E5"/>
    <mergeCell ref="A8:I13"/>
    <mergeCell ref="B15:E15"/>
    <mergeCell ref="A17:B19"/>
    <mergeCell ref="C17:C18"/>
    <mergeCell ref="D17:D18"/>
    <mergeCell ref="E17:E18"/>
    <mergeCell ref="F17:F18"/>
    <mergeCell ref="G17:G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92117-929E-43D8-BEFA-19BC67A6A57D}">
  <dimension ref="A1:O85"/>
  <sheetViews>
    <sheetView workbookViewId="0">
      <selection activeCell="L30" sqref="L30"/>
    </sheetView>
  </sheetViews>
  <sheetFormatPr defaultColWidth="8.85546875" defaultRowHeight="12" x14ac:dyDescent="0.2"/>
  <cols>
    <col min="1" max="1" width="5.42578125" style="157" customWidth="1"/>
    <col min="2" max="2" width="32.5703125" style="3" customWidth="1"/>
    <col min="3" max="3" width="6.5703125" style="3" customWidth="1"/>
    <col min="4" max="4" width="16.5703125" style="3" customWidth="1"/>
    <col min="5" max="5" width="15.7109375" style="3" customWidth="1"/>
    <col min="6" max="6" width="14.140625" style="3" customWidth="1"/>
    <col min="7" max="7" width="14.28515625" style="3" customWidth="1"/>
    <col min="8" max="8" width="15.85546875" style="3" customWidth="1"/>
    <col min="9" max="9" width="17.7109375" style="3" customWidth="1"/>
    <col min="10" max="10" width="12.7109375" style="3" customWidth="1"/>
    <col min="11" max="11" width="14.140625" style="3" customWidth="1"/>
    <col min="12" max="12" width="13.7109375" style="3" customWidth="1"/>
    <col min="13" max="13" width="12.5703125" style="67" customWidth="1"/>
    <col min="14" max="14" width="12" style="3" customWidth="1"/>
    <col min="15" max="256" width="8.85546875" style="3"/>
    <col min="257" max="257" width="5.42578125" style="3" customWidth="1"/>
    <col min="258" max="258" width="32.5703125" style="3" customWidth="1"/>
    <col min="259" max="259" width="6.5703125" style="3" customWidth="1"/>
    <col min="260" max="260" width="16.5703125" style="3" customWidth="1"/>
    <col min="261" max="261" width="15.7109375" style="3" customWidth="1"/>
    <col min="262" max="262" width="14.140625" style="3" customWidth="1"/>
    <col min="263" max="263" width="14.28515625" style="3" customWidth="1"/>
    <col min="264" max="264" width="15.85546875" style="3" customWidth="1"/>
    <col min="265" max="265" width="14.7109375" style="3" customWidth="1"/>
    <col min="266" max="266" width="11.85546875" style="3" customWidth="1"/>
    <col min="267" max="267" width="14.140625" style="3" customWidth="1"/>
    <col min="268" max="268" width="13.7109375" style="3" customWidth="1"/>
    <col min="269" max="269" width="12.5703125" style="3" customWidth="1"/>
    <col min="270" max="270" width="12" style="3" customWidth="1"/>
    <col min="271" max="512" width="8.85546875" style="3"/>
    <col min="513" max="513" width="5.42578125" style="3" customWidth="1"/>
    <col min="514" max="514" width="32.5703125" style="3" customWidth="1"/>
    <col min="515" max="515" width="6.5703125" style="3" customWidth="1"/>
    <col min="516" max="516" width="16.5703125" style="3" customWidth="1"/>
    <col min="517" max="517" width="15.7109375" style="3" customWidth="1"/>
    <col min="518" max="518" width="14.140625" style="3" customWidth="1"/>
    <col min="519" max="519" width="14.28515625" style="3" customWidth="1"/>
    <col min="520" max="520" width="15.85546875" style="3" customWidth="1"/>
    <col min="521" max="521" width="14.7109375" style="3" customWidth="1"/>
    <col min="522" max="522" width="11.85546875" style="3" customWidth="1"/>
    <col min="523" max="523" width="14.140625" style="3" customWidth="1"/>
    <col min="524" max="524" width="13.7109375" style="3" customWidth="1"/>
    <col min="525" max="525" width="12.5703125" style="3" customWidth="1"/>
    <col min="526" max="526" width="12" style="3" customWidth="1"/>
    <col min="527" max="768" width="8.85546875" style="3"/>
    <col min="769" max="769" width="5.42578125" style="3" customWidth="1"/>
    <col min="770" max="770" width="32.5703125" style="3" customWidth="1"/>
    <col min="771" max="771" width="6.5703125" style="3" customWidth="1"/>
    <col min="772" max="772" width="16.5703125" style="3" customWidth="1"/>
    <col min="773" max="773" width="15.7109375" style="3" customWidth="1"/>
    <col min="774" max="774" width="14.140625" style="3" customWidth="1"/>
    <col min="775" max="775" width="14.28515625" style="3" customWidth="1"/>
    <col min="776" max="776" width="15.85546875" style="3" customWidth="1"/>
    <col min="777" max="777" width="14.7109375" style="3" customWidth="1"/>
    <col min="778" max="778" width="11.85546875" style="3" customWidth="1"/>
    <col min="779" max="779" width="14.140625" style="3" customWidth="1"/>
    <col min="780" max="780" width="13.7109375" style="3" customWidth="1"/>
    <col min="781" max="781" width="12.5703125" style="3" customWidth="1"/>
    <col min="782" max="782" width="12" style="3" customWidth="1"/>
    <col min="783" max="1024" width="8.85546875" style="3"/>
    <col min="1025" max="1025" width="5.42578125" style="3" customWidth="1"/>
    <col min="1026" max="1026" width="32.5703125" style="3" customWidth="1"/>
    <col min="1027" max="1027" width="6.5703125" style="3" customWidth="1"/>
    <col min="1028" max="1028" width="16.5703125" style="3" customWidth="1"/>
    <col min="1029" max="1029" width="15.7109375" style="3" customWidth="1"/>
    <col min="1030" max="1030" width="14.140625" style="3" customWidth="1"/>
    <col min="1031" max="1031" width="14.28515625" style="3" customWidth="1"/>
    <col min="1032" max="1032" width="15.85546875" style="3" customWidth="1"/>
    <col min="1033" max="1033" width="14.7109375" style="3" customWidth="1"/>
    <col min="1034" max="1034" width="11.85546875" style="3" customWidth="1"/>
    <col min="1035" max="1035" width="14.140625" style="3" customWidth="1"/>
    <col min="1036" max="1036" width="13.7109375" style="3" customWidth="1"/>
    <col min="1037" max="1037" width="12.5703125" style="3" customWidth="1"/>
    <col min="1038" max="1038" width="12" style="3" customWidth="1"/>
    <col min="1039" max="1280" width="8.85546875" style="3"/>
    <col min="1281" max="1281" width="5.42578125" style="3" customWidth="1"/>
    <col min="1282" max="1282" width="32.5703125" style="3" customWidth="1"/>
    <col min="1283" max="1283" width="6.5703125" style="3" customWidth="1"/>
    <col min="1284" max="1284" width="16.5703125" style="3" customWidth="1"/>
    <col min="1285" max="1285" width="15.7109375" style="3" customWidth="1"/>
    <col min="1286" max="1286" width="14.140625" style="3" customWidth="1"/>
    <col min="1287" max="1287" width="14.28515625" style="3" customWidth="1"/>
    <col min="1288" max="1288" width="15.85546875" style="3" customWidth="1"/>
    <col min="1289" max="1289" width="14.7109375" style="3" customWidth="1"/>
    <col min="1290" max="1290" width="11.85546875" style="3" customWidth="1"/>
    <col min="1291" max="1291" width="14.140625" style="3" customWidth="1"/>
    <col min="1292" max="1292" width="13.7109375" style="3" customWidth="1"/>
    <col min="1293" max="1293" width="12.5703125" style="3" customWidth="1"/>
    <col min="1294" max="1294" width="12" style="3" customWidth="1"/>
    <col min="1295" max="1536" width="8.85546875" style="3"/>
    <col min="1537" max="1537" width="5.42578125" style="3" customWidth="1"/>
    <col min="1538" max="1538" width="32.5703125" style="3" customWidth="1"/>
    <col min="1539" max="1539" width="6.5703125" style="3" customWidth="1"/>
    <col min="1540" max="1540" width="16.5703125" style="3" customWidth="1"/>
    <col min="1541" max="1541" width="15.7109375" style="3" customWidth="1"/>
    <col min="1542" max="1542" width="14.140625" style="3" customWidth="1"/>
    <col min="1543" max="1543" width="14.28515625" style="3" customWidth="1"/>
    <col min="1544" max="1544" width="15.85546875" style="3" customWidth="1"/>
    <col min="1545" max="1545" width="14.7109375" style="3" customWidth="1"/>
    <col min="1546" max="1546" width="11.85546875" style="3" customWidth="1"/>
    <col min="1547" max="1547" width="14.140625" style="3" customWidth="1"/>
    <col min="1548" max="1548" width="13.7109375" style="3" customWidth="1"/>
    <col min="1549" max="1549" width="12.5703125" style="3" customWidth="1"/>
    <col min="1550" max="1550" width="12" style="3" customWidth="1"/>
    <col min="1551" max="1792" width="8.85546875" style="3"/>
    <col min="1793" max="1793" width="5.42578125" style="3" customWidth="1"/>
    <col min="1794" max="1794" width="32.5703125" style="3" customWidth="1"/>
    <col min="1795" max="1795" width="6.5703125" style="3" customWidth="1"/>
    <col min="1796" max="1796" width="16.5703125" style="3" customWidth="1"/>
    <col min="1797" max="1797" width="15.7109375" style="3" customWidth="1"/>
    <col min="1798" max="1798" width="14.140625" style="3" customWidth="1"/>
    <col min="1799" max="1799" width="14.28515625" style="3" customWidth="1"/>
    <col min="1800" max="1800" width="15.85546875" style="3" customWidth="1"/>
    <col min="1801" max="1801" width="14.7109375" style="3" customWidth="1"/>
    <col min="1802" max="1802" width="11.85546875" style="3" customWidth="1"/>
    <col min="1803" max="1803" width="14.140625" style="3" customWidth="1"/>
    <col min="1804" max="1804" width="13.7109375" style="3" customWidth="1"/>
    <col min="1805" max="1805" width="12.5703125" style="3" customWidth="1"/>
    <col min="1806" max="1806" width="12" style="3" customWidth="1"/>
    <col min="1807" max="2048" width="8.85546875" style="3"/>
    <col min="2049" max="2049" width="5.42578125" style="3" customWidth="1"/>
    <col min="2050" max="2050" width="32.5703125" style="3" customWidth="1"/>
    <col min="2051" max="2051" width="6.5703125" style="3" customWidth="1"/>
    <col min="2052" max="2052" width="16.5703125" style="3" customWidth="1"/>
    <col min="2053" max="2053" width="15.7109375" style="3" customWidth="1"/>
    <col min="2054" max="2054" width="14.140625" style="3" customWidth="1"/>
    <col min="2055" max="2055" width="14.28515625" style="3" customWidth="1"/>
    <col min="2056" max="2056" width="15.85546875" style="3" customWidth="1"/>
    <col min="2057" max="2057" width="14.7109375" style="3" customWidth="1"/>
    <col min="2058" max="2058" width="11.85546875" style="3" customWidth="1"/>
    <col min="2059" max="2059" width="14.140625" style="3" customWidth="1"/>
    <col min="2060" max="2060" width="13.7109375" style="3" customWidth="1"/>
    <col min="2061" max="2061" width="12.5703125" style="3" customWidth="1"/>
    <col min="2062" max="2062" width="12" style="3" customWidth="1"/>
    <col min="2063" max="2304" width="8.85546875" style="3"/>
    <col min="2305" max="2305" width="5.42578125" style="3" customWidth="1"/>
    <col min="2306" max="2306" width="32.5703125" style="3" customWidth="1"/>
    <col min="2307" max="2307" width="6.5703125" style="3" customWidth="1"/>
    <col min="2308" max="2308" width="16.5703125" style="3" customWidth="1"/>
    <col min="2309" max="2309" width="15.7109375" style="3" customWidth="1"/>
    <col min="2310" max="2310" width="14.140625" style="3" customWidth="1"/>
    <col min="2311" max="2311" width="14.28515625" style="3" customWidth="1"/>
    <col min="2312" max="2312" width="15.85546875" style="3" customWidth="1"/>
    <col min="2313" max="2313" width="14.7109375" style="3" customWidth="1"/>
    <col min="2314" max="2314" width="11.85546875" style="3" customWidth="1"/>
    <col min="2315" max="2315" width="14.140625" style="3" customWidth="1"/>
    <col min="2316" max="2316" width="13.7109375" style="3" customWidth="1"/>
    <col min="2317" max="2317" width="12.5703125" style="3" customWidth="1"/>
    <col min="2318" max="2318" width="12" style="3" customWidth="1"/>
    <col min="2319" max="2560" width="8.85546875" style="3"/>
    <col min="2561" max="2561" width="5.42578125" style="3" customWidth="1"/>
    <col min="2562" max="2562" width="32.5703125" style="3" customWidth="1"/>
    <col min="2563" max="2563" width="6.5703125" style="3" customWidth="1"/>
    <col min="2564" max="2564" width="16.5703125" style="3" customWidth="1"/>
    <col min="2565" max="2565" width="15.7109375" style="3" customWidth="1"/>
    <col min="2566" max="2566" width="14.140625" style="3" customWidth="1"/>
    <col min="2567" max="2567" width="14.28515625" style="3" customWidth="1"/>
    <col min="2568" max="2568" width="15.85546875" style="3" customWidth="1"/>
    <col min="2569" max="2569" width="14.7109375" style="3" customWidth="1"/>
    <col min="2570" max="2570" width="11.85546875" style="3" customWidth="1"/>
    <col min="2571" max="2571" width="14.140625" style="3" customWidth="1"/>
    <col min="2572" max="2572" width="13.7109375" style="3" customWidth="1"/>
    <col min="2573" max="2573" width="12.5703125" style="3" customWidth="1"/>
    <col min="2574" max="2574" width="12" style="3" customWidth="1"/>
    <col min="2575" max="2816" width="8.85546875" style="3"/>
    <col min="2817" max="2817" width="5.42578125" style="3" customWidth="1"/>
    <col min="2818" max="2818" width="32.5703125" style="3" customWidth="1"/>
    <col min="2819" max="2819" width="6.5703125" style="3" customWidth="1"/>
    <col min="2820" max="2820" width="16.5703125" style="3" customWidth="1"/>
    <col min="2821" max="2821" width="15.7109375" style="3" customWidth="1"/>
    <col min="2822" max="2822" width="14.140625" style="3" customWidth="1"/>
    <col min="2823" max="2823" width="14.28515625" style="3" customWidth="1"/>
    <col min="2824" max="2824" width="15.85546875" style="3" customWidth="1"/>
    <col min="2825" max="2825" width="14.7109375" style="3" customWidth="1"/>
    <col min="2826" max="2826" width="11.85546875" style="3" customWidth="1"/>
    <col min="2827" max="2827" width="14.140625" style="3" customWidth="1"/>
    <col min="2828" max="2828" width="13.7109375" style="3" customWidth="1"/>
    <col min="2829" max="2829" width="12.5703125" style="3" customWidth="1"/>
    <col min="2830" max="2830" width="12" style="3" customWidth="1"/>
    <col min="2831" max="3072" width="8.85546875" style="3"/>
    <col min="3073" max="3073" width="5.42578125" style="3" customWidth="1"/>
    <col min="3074" max="3074" width="32.5703125" style="3" customWidth="1"/>
    <col min="3075" max="3075" width="6.5703125" style="3" customWidth="1"/>
    <col min="3076" max="3076" width="16.5703125" style="3" customWidth="1"/>
    <col min="3077" max="3077" width="15.7109375" style="3" customWidth="1"/>
    <col min="3078" max="3078" width="14.140625" style="3" customWidth="1"/>
    <col min="3079" max="3079" width="14.28515625" style="3" customWidth="1"/>
    <col min="3080" max="3080" width="15.85546875" style="3" customWidth="1"/>
    <col min="3081" max="3081" width="14.7109375" style="3" customWidth="1"/>
    <col min="3082" max="3082" width="11.85546875" style="3" customWidth="1"/>
    <col min="3083" max="3083" width="14.140625" style="3" customWidth="1"/>
    <col min="3084" max="3084" width="13.7109375" style="3" customWidth="1"/>
    <col min="3085" max="3085" width="12.5703125" style="3" customWidth="1"/>
    <col min="3086" max="3086" width="12" style="3" customWidth="1"/>
    <col min="3087" max="3328" width="8.85546875" style="3"/>
    <col min="3329" max="3329" width="5.42578125" style="3" customWidth="1"/>
    <col min="3330" max="3330" width="32.5703125" style="3" customWidth="1"/>
    <col min="3331" max="3331" width="6.5703125" style="3" customWidth="1"/>
    <col min="3332" max="3332" width="16.5703125" style="3" customWidth="1"/>
    <col min="3333" max="3333" width="15.7109375" style="3" customWidth="1"/>
    <col min="3334" max="3334" width="14.140625" style="3" customWidth="1"/>
    <col min="3335" max="3335" width="14.28515625" style="3" customWidth="1"/>
    <col min="3336" max="3336" width="15.85546875" style="3" customWidth="1"/>
    <col min="3337" max="3337" width="14.7109375" style="3" customWidth="1"/>
    <col min="3338" max="3338" width="11.85546875" style="3" customWidth="1"/>
    <col min="3339" max="3339" width="14.140625" style="3" customWidth="1"/>
    <col min="3340" max="3340" width="13.7109375" style="3" customWidth="1"/>
    <col min="3341" max="3341" width="12.5703125" style="3" customWidth="1"/>
    <col min="3342" max="3342" width="12" style="3" customWidth="1"/>
    <col min="3343" max="3584" width="8.85546875" style="3"/>
    <col min="3585" max="3585" width="5.42578125" style="3" customWidth="1"/>
    <col min="3586" max="3586" width="32.5703125" style="3" customWidth="1"/>
    <col min="3587" max="3587" width="6.5703125" style="3" customWidth="1"/>
    <col min="3588" max="3588" width="16.5703125" style="3" customWidth="1"/>
    <col min="3589" max="3589" width="15.7109375" style="3" customWidth="1"/>
    <col min="3590" max="3590" width="14.140625" style="3" customWidth="1"/>
    <col min="3591" max="3591" width="14.28515625" style="3" customWidth="1"/>
    <col min="3592" max="3592" width="15.85546875" style="3" customWidth="1"/>
    <col min="3593" max="3593" width="14.7109375" style="3" customWidth="1"/>
    <col min="3594" max="3594" width="11.85546875" style="3" customWidth="1"/>
    <col min="3595" max="3595" width="14.140625" style="3" customWidth="1"/>
    <col min="3596" max="3596" width="13.7109375" style="3" customWidth="1"/>
    <col min="3597" max="3597" width="12.5703125" style="3" customWidth="1"/>
    <col min="3598" max="3598" width="12" style="3" customWidth="1"/>
    <col min="3599" max="3840" width="8.85546875" style="3"/>
    <col min="3841" max="3841" width="5.42578125" style="3" customWidth="1"/>
    <col min="3842" max="3842" width="32.5703125" style="3" customWidth="1"/>
    <col min="3843" max="3843" width="6.5703125" style="3" customWidth="1"/>
    <col min="3844" max="3844" width="16.5703125" style="3" customWidth="1"/>
    <col min="3845" max="3845" width="15.7109375" style="3" customWidth="1"/>
    <col min="3846" max="3846" width="14.140625" style="3" customWidth="1"/>
    <col min="3847" max="3847" width="14.28515625" style="3" customWidth="1"/>
    <col min="3848" max="3848" width="15.85546875" style="3" customWidth="1"/>
    <col min="3849" max="3849" width="14.7109375" style="3" customWidth="1"/>
    <col min="3850" max="3850" width="11.85546875" style="3" customWidth="1"/>
    <col min="3851" max="3851" width="14.140625" style="3" customWidth="1"/>
    <col min="3852" max="3852" width="13.7109375" style="3" customWidth="1"/>
    <col min="3853" max="3853" width="12.5703125" style="3" customWidth="1"/>
    <col min="3854" max="3854" width="12" style="3" customWidth="1"/>
    <col min="3855" max="4096" width="8.85546875" style="3"/>
    <col min="4097" max="4097" width="5.42578125" style="3" customWidth="1"/>
    <col min="4098" max="4098" width="32.5703125" style="3" customWidth="1"/>
    <col min="4099" max="4099" width="6.5703125" style="3" customWidth="1"/>
    <col min="4100" max="4100" width="16.5703125" style="3" customWidth="1"/>
    <col min="4101" max="4101" width="15.7109375" style="3" customWidth="1"/>
    <col min="4102" max="4102" width="14.140625" style="3" customWidth="1"/>
    <col min="4103" max="4103" width="14.28515625" style="3" customWidth="1"/>
    <col min="4104" max="4104" width="15.85546875" style="3" customWidth="1"/>
    <col min="4105" max="4105" width="14.7109375" style="3" customWidth="1"/>
    <col min="4106" max="4106" width="11.85546875" style="3" customWidth="1"/>
    <col min="4107" max="4107" width="14.140625" style="3" customWidth="1"/>
    <col min="4108" max="4108" width="13.7109375" style="3" customWidth="1"/>
    <col min="4109" max="4109" width="12.5703125" style="3" customWidth="1"/>
    <col min="4110" max="4110" width="12" style="3" customWidth="1"/>
    <col min="4111" max="4352" width="8.85546875" style="3"/>
    <col min="4353" max="4353" width="5.42578125" style="3" customWidth="1"/>
    <col min="4354" max="4354" width="32.5703125" style="3" customWidth="1"/>
    <col min="4355" max="4355" width="6.5703125" style="3" customWidth="1"/>
    <col min="4356" max="4356" width="16.5703125" style="3" customWidth="1"/>
    <col min="4357" max="4357" width="15.7109375" style="3" customWidth="1"/>
    <col min="4358" max="4358" width="14.140625" style="3" customWidth="1"/>
    <col min="4359" max="4359" width="14.28515625" style="3" customWidth="1"/>
    <col min="4360" max="4360" width="15.85546875" style="3" customWidth="1"/>
    <col min="4361" max="4361" width="14.7109375" style="3" customWidth="1"/>
    <col min="4362" max="4362" width="11.85546875" style="3" customWidth="1"/>
    <col min="4363" max="4363" width="14.140625" style="3" customWidth="1"/>
    <col min="4364" max="4364" width="13.7109375" style="3" customWidth="1"/>
    <col min="4365" max="4365" width="12.5703125" style="3" customWidth="1"/>
    <col min="4366" max="4366" width="12" style="3" customWidth="1"/>
    <col min="4367" max="4608" width="8.85546875" style="3"/>
    <col min="4609" max="4609" width="5.42578125" style="3" customWidth="1"/>
    <col min="4610" max="4610" width="32.5703125" style="3" customWidth="1"/>
    <col min="4611" max="4611" width="6.5703125" style="3" customWidth="1"/>
    <col min="4612" max="4612" width="16.5703125" style="3" customWidth="1"/>
    <col min="4613" max="4613" width="15.7109375" style="3" customWidth="1"/>
    <col min="4614" max="4614" width="14.140625" style="3" customWidth="1"/>
    <col min="4615" max="4615" width="14.28515625" style="3" customWidth="1"/>
    <col min="4616" max="4616" width="15.85546875" style="3" customWidth="1"/>
    <col min="4617" max="4617" width="14.7109375" style="3" customWidth="1"/>
    <col min="4618" max="4618" width="11.85546875" style="3" customWidth="1"/>
    <col min="4619" max="4619" width="14.140625" style="3" customWidth="1"/>
    <col min="4620" max="4620" width="13.7109375" style="3" customWidth="1"/>
    <col min="4621" max="4621" width="12.5703125" style="3" customWidth="1"/>
    <col min="4622" max="4622" width="12" style="3" customWidth="1"/>
    <col min="4623" max="4864" width="8.85546875" style="3"/>
    <col min="4865" max="4865" width="5.42578125" style="3" customWidth="1"/>
    <col min="4866" max="4866" width="32.5703125" style="3" customWidth="1"/>
    <col min="4867" max="4867" width="6.5703125" style="3" customWidth="1"/>
    <col min="4868" max="4868" width="16.5703125" style="3" customWidth="1"/>
    <col min="4869" max="4869" width="15.7109375" style="3" customWidth="1"/>
    <col min="4870" max="4870" width="14.140625" style="3" customWidth="1"/>
    <col min="4871" max="4871" width="14.28515625" style="3" customWidth="1"/>
    <col min="4872" max="4872" width="15.85546875" style="3" customWidth="1"/>
    <col min="4873" max="4873" width="14.7109375" style="3" customWidth="1"/>
    <col min="4874" max="4874" width="11.85546875" style="3" customWidth="1"/>
    <col min="4875" max="4875" width="14.140625" style="3" customWidth="1"/>
    <col min="4876" max="4876" width="13.7109375" style="3" customWidth="1"/>
    <col min="4877" max="4877" width="12.5703125" style="3" customWidth="1"/>
    <col min="4878" max="4878" width="12" style="3" customWidth="1"/>
    <col min="4879" max="5120" width="8.85546875" style="3"/>
    <col min="5121" max="5121" width="5.42578125" style="3" customWidth="1"/>
    <col min="5122" max="5122" width="32.5703125" style="3" customWidth="1"/>
    <col min="5123" max="5123" width="6.5703125" style="3" customWidth="1"/>
    <col min="5124" max="5124" width="16.5703125" style="3" customWidth="1"/>
    <col min="5125" max="5125" width="15.7109375" style="3" customWidth="1"/>
    <col min="5126" max="5126" width="14.140625" style="3" customWidth="1"/>
    <col min="5127" max="5127" width="14.28515625" style="3" customWidth="1"/>
    <col min="5128" max="5128" width="15.85546875" style="3" customWidth="1"/>
    <col min="5129" max="5129" width="14.7109375" style="3" customWidth="1"/>
    <col min="5130" max="5130" width="11.85546875" style="3" customWidth="1"/>
    <col min="5131" max="5131" width="14.140625" style="3" customWidth="1"/>
    <col min="5132" max="5132" width="13.7109375" style="3" customWidth="1"/>
    <col min="5133" max="5133" width="12.5703125" style="3" customWidth="1"/>
    <col min="5134" max="5134" width="12" style="3" customWidth="1"/>
    <col min="5135" max="5376" width="8.85546875" style="3"/>
    <col min="5377" max="5377" width="5.42578125" style="3" customWidth="1"/>
    <col min="5378" max="5378" width="32.5703125" style="3" customWidth="1"/>
    <col min="5379" max="5379" width="6.5703125" style="3" customWidth="1"/>
    <col min="5380" max="5380" width="16.5703125" style="3" customWidth="1"/>
    <col min="5381" max="5381" width="15.7109375" style="3" customWidth="1"/>
    <col min="5382" max="5382" width="14.140625" style="3" customWidth="1"/>
    <col min="5383" max="5383" width="14.28515625" style="3" customWidth="1"/>
    <col min="5384" max="5384" width="15.85546875" style="3" customWidth="1"/>
    <col min="5385" max="5385" width="14.7109375" style="3" customWidth="1"/>
    <col min="5386" max="5386" width="11.85546875" style="3" customWidth="1"/>
    <col min="5387" max="5387" width="14.140625" style="3" customWidth="1"/>
    <col min="5388" max="5388" width="13.7109375" style="3" customWidth="1"/>
    <col min="5389" max="5389" width="12.5703125" style="3" customWidth="1"/>
    <col min="5390" max="5390" width="12" style="3" customWidth="1"/>
    <col min="5391" max="5632" width="8.85546875" style="3"/>
    <col min="5633" max="5633" width="5.42578125" style="3" customWidth="1"/>
    <col min="5634" max="5634" width="32.5703125" style="3" customWidth="1"/>
    <col min="5635" max="5635" width="6.5703125" style="3" customWidth="1"/>
    <col min="5636" max="5636" width="16.5703125" style="3" customWidth="1"/>
    <col min="5637" max="5637" width="15.7109375" style="3" customWidth="1"/>
    <col min="5638" max="5638" width="14.140625" style="3" customWidth="1"/>
    <col min="5639" max="5639" width="14.28515625" style="3" customWidth="1"/>
    <col min="5640" max="5640" width="15.85546875" style="3" customWidth="1"/>
    <col min="5641" max="5641" width="14.7109375" style="3" customWidth="1"/>
    <col min="5642" max="5642" width="11.85546875" style="3" customWidth="1"/>
    <col min="5643" max="5643" width="14.140625" style="3" customWidth="1"/>
    <col min="5644" max="5644" width="13.7109375" style="3" customWidth="1"/>
    <col min="5645" max="5645" width="12.5703125" style="3" customWidth="1"/>
    <col min="5646" max="5646" width="12" style="3" customWidth="1"/>
    <col min="5647" max="5888" width="8.85546875" style="3"/>
    <col min="5889" max="5889" width="5.42578125" style="3" customWidth="1"/>
    <col min="5890" max="5890" width="32.5703125" style="3" customWidth="1"/>
    <col min="5891" max="5891" width="6.5703125" style="3" customWidth="1"/>
    <col min="5892" max="5892" width="16.5703125" style="3" customWidth="1"/>
    <col min="5893" max="5893" width="15.7109375" style="3" customWidth="1"/>
    <col min="5894" max="5894" width="14.140625" style="3" customWidth="1"/>
    <col min="5895" max="5895" width="14.28515625" style="3" customWidth="1"/>
    <col min="5896" max="5896" width="15.85546875" style="3" customWidth="1"/>
    <col min="5897" max="5897" width="14.7109375" style="3" customWidth="1"/>
    <col min="5898" max="5898" width="11.85546875" style="3" customWidth="1"/>
    <col min="5899" max="5899" width="14.140625" style="3" customWidth="1"/>
    <col min="5900" max="5900" width="13.7109375" style="3" customWidth="1"/>
    <col min="5901" max="5901" width="12.5703125" style="3" customWidth="1"/>
    <col min="5902" max="5902" width="12" style="3" customWidth="1"/>
    <col min="5903" max="6144" width="8.85546875" style="3"/>
    <col min="6145" max="6145" width="5.42578125" style="3" customWidth="1"/>
    <col min="6146" max="6146" width="32.5703125" style="3" customWidth="1"/>
    <col min="6147" max="6147" width="6.5703125" style="3" customWidth="1"/>
    <col min="6148" max="6148" width="16.5703125" style="3" customWidth="1"/>
    <col min="6149" max="6149" width="15.7109375" style="3" customWidth="1"/>
    <col min="6150" max="6150" width="14.140625" style="3" customWidth="1"/>
    <col min="6151" max="6151" width="14.28515625" style="3" customWidth="1"/>
    <col min="6152" max="6152" width="15.85546875" style="3" customWidth="1"/>
    <col min="6153" max="6153" width="14.7109375" style="3" customWidth="1"/>
    <col min="6154" max="6154" width="11.85546875" style="3" customWidth="1"/>
    <col min="6155" max="6155" width="14.140625" style="3" customWidth="1"/>
    <col min="6156" max="6156" width="13.7109375" style="3" customWidth="1"/>
    <col min="6157" max="6157" width="12.5703125" style="3" customWidth="1"/>
    <col min="6158" max="6158" width="12" style="3" customWidth="1"/>
    <col min="6159" max="6400" width="8.85546875" style="3"/>
    <col min="6401" max="6401" width="5.42578125" style="3" customWidth="1"/>
    <col min="6402" max="6402" width="32.5703125" style="3" customWidth="1"/>
    <col min="6403" max="6403" width="6.5703125" style="3" customWidth="1"/>
    <col min="6404" max="6404" width="16.5703125" style="3" customWidth="1"/>
    <col min="6405" max="6405" width="15.7109375" style="3" customWidth="1"/>
    <col min="6406" max="6406" width="14.140625" style="3" customWidth="1"/>
    <col min="6407" max="6407" width="14.28515625" style="3" customWidth="1"/>
    <col min="6408" max="6408" width="15.85546875" style="3" customWidth="1"/>
    <col min="6409" max="6409" width="14.7109375" style="3" customWidth="1"/>
    <col min="6410" max="6410" width="11.85546875" style="3" customWidth="1"/>
    <col min="6411" max="6411" width="14.140625" style="3" customWidth="1"/>
    <col min="6412" max="6412" width="13.7109375" style="3" customWidth="1"/>
    <col min="6413" max="6413" width="12.5703125" style="3" customWidth="1"/>
    <col min="6414" max="6414" width="12" style="3" customWidth="1"/>
    <col min="6415" max="6656" width="8.85546875" style="3"/>
    <col min="6657" max="6657" width="5.42578125" style="3" customWidth="1"/>
    <col min="6658" max="6658" width="32.5703125" style="3" customWidth="1"/>
    <col min="6659" max="6659" width="6.5703125" style="3" customWidth="1"/>
    <col min="6660" max="6660" width="16.5703125" style="3" customWidth="1"/>
    <col min="6661" max="6661" width="15.7109375" style="3" customWidth="1"/>
    <col min="6662" max="6662" width="14.140625" style="3" customWidth="1"/>
    <col min="6663" max="6663" width="14.28515625" style="3" customWidth="1"/>
    <col min="6664" max="6664" width="15.85546875" style="3" customWidth="1"/>
    <col min="6665" max="6665" width="14.7109375" style="3" customWidth="1"/>
    <col min="6666" max="6666" width="11.85546875" style="3" customWidth="1"/>
    <col min="6667" max="6667" width="14.140625" style="3" customWidth="1"/>
    <col min="6668" max="6668" width="13.7109375" style="3" customWidth="1"/>
    <col min="6669" max="6669" width="12.5703125" style="3" customWidth="1"/>
    <col min="6670" max="6670" width="12" style="3" customWidth="1"/>
    <col min="6671" max="6912" width="8.85546875" style="3"/>
    <col min="6913" max="6913" width="5.42578125" style="3" customWidth="1"/>
    <col min="6914" max="6914" width="32.5703125" style="3" customWidth="1"/>
    <col min="6915" max="6915" width="6.5703125" style="3" customWidth="1"/>
    <col min="6916" max="6916" width="16.5703125" style="3" customWidth="1"/>
    <col min="6917" max="6917" width="15.7109375" style="3" customWidth="1"/>
    <col min="6918" max="6918" width="14.140625" style="3" customWidth="1"/>
    <col min="6919" max="6919" width="14.28515625" style="3" customWidth="1"/>
    <col min="6920" max="6920" width="15.85546875" style="3" customWidth="1"/>
    <col min="6921" max="6921" width="14.7109375" style="3" customWidth="1"/>
    <col min="6922" max="6922" width="11.85546875" style="3" customWidth="1"/>
    <col min="6923" max="6923" width="14.140625" style="3" customWidth="1"/>
    <col min="6924" max="6924" width="13.7109375" style="3" customWidth="1"/>
    <col min="6925" max="6925" width="12.5703125" style="3" customWidth="1"/>
    <col min="6926" max="6926" width="12" style="3" customWidth="1"/>
    <col min="6927" max="7168" width="8.85546875" style="3"/>
    <col min="7169" max="7169" width="5.42578125" style="3" customWidth="1"/>
    <col min="7170" max="7170" width="32.5703125" style="3" customWidth="1"/>
    <col min="7171" max="7171" width="6.5703125" style="3" customWidth="1"/>
    <col min="7172" max="7172" width="16.5703125" style="3" customWidth="1"/>
    <col min="7173" max="7173" width="15.7109375" style="3" customWidth="1"/>
    <col min="7174" max="7174" width="14.140625" style="3" customWidth="1"/>
    <col min="7175" max="7175" width="14.28515625" style="3" customWidth="1"/>
    <col min="7176" max="7176" width="15.85546875" style="3" customWidth="1"/>
    <col min="7177" max="7177" width="14.7109375" style="3" customWidth="1"/>
    <col min="7178" max="7178" width="11.85546875" style="3" customWidth="1"/>
    <col min="7179" max="7179" width="14.140625" style="3" customWidth="1"/>
    <col min="7180" max="7180" width="13.7109375" style="3" customWidth="1"/>
    <col min="7181" max="7181" width="12.5703125" style="3" customWidth="1"/>
    <col min="7182" max="7182" width="12" style="3" customWidth="1"/>
    <col min="7183" max="7424" width="8.85546875" style="3"/>
    <col min="7425" max="7425" width="5.42578125" style="3" customWidth="1"/>
    <col min="7426" max="7426" width="32.5703125" style="3" customWidth="1"/>
    <col min="7427" max="7427" width="6.5703125" style="3" customWidth="1"/>
    <col min="7428" max="7428" width="16.5703125" style="3" customWidth="1"/>
    <col min="7429" max="7429" width="15.7109375" style="3" customWidth="1"/>
    <col min="7430" max="7430" width="14.140625" style="3" customWidth="1"/>
    <col min="7431" max="7431" width="14.28515625" style="3" customWidth="1"/>
    <col min="7432" max="7432" width="15.85546875" style="3" customWidth="1"/>
    <col min="7433" max="7433" width="14.7109375" style="3" customWidth="1"/>
    <col min="7434" max="7434" width="11.85546875" style="3" customWidth="1"/>
    <col min="7435" max="7435" width="14.140625" style="3" customWidth="1"/>
    <col min="7436" max="7436" width="13.7109375" style="3" customWidth="1"/>
    <col min="7437" max="7437" width="12.5703125" style="3" customWidth="1"/>
    <col min="7438" max="7438" width="12" style="3" customWidth="1"/>
    <col min="7439" max="7680" width="8.85546875" style="3"/>
    <col min="7681" max="7681" width="5.42578125" style="3" customWidth="1"/>
    <col min="7682" max="7682" width="32.5703125" style="3" customWidth="1"/>
    <col min="7683" max="7683" width="6.5703125" style="3" customWidth="1"/>
    <col min="7684" max="7684" width="16.5703125" style="3" customWidth="1"/>
    <col min="7685" max="7685" width="15.7109375" style="3" customWidth="1"/>
    <col min="7686" max="7686" width="14.140625" style="3" customWidth="1"/>
    <col min="7687" max="7687" width="14.28515625" style="3" customWidth="1"/>
    <col min="7688" max="7688" width="15.85546875" style="3" customWidth="1"/>
    <col min="7689" max="7689" width="14.7109375" style="3" customWidth="1"/>
    <col min="7690" max="7690" width="11.85546875" style="3" customWidth="1"/>
    <col min="7691" max="7691" width="14.140625" style="3" customWidth="1"/>
    <col min="7692" max="7692" width="13.7109375" style="3" customWidth="1"/>
    <col min="7693" max="7693" width="12.5703125" style="3" customWidth="1"/>
    <col min="7694" max="7694" width="12" style="3" customWidth="1"/>
    <col min="7695" max="7936" width="8.85546875" style="3"/>
    <col min="7937" max="7937" width="5.42578125" style="3" customWidth="1"/>
    <col min="7938" max="7938" width="32.5703125" style="3" customWidth="1"/>
    <col min="7939" max="7939" width="6.5703125" style="3" customWidth="1"/>
    <col min="7940" max="7940" width="16.5703125" style="3" customWidth="1"/>
    <col min="7941" max="7941" width="15.7109375" style="3" customWidth="1"/>
    <col min="7942" max="7942" width="14.140625" style="3" customWidth="1"/>
    <col min="7943" max="7943" width="14.28515625" style="3" customWidth="1"/>
    <col min="7944" max="7944" width="15.85546875" style="3" customWidth="1"/>
    <col min="7945" max="7945" width="14.7109375" style="3" customWidth="1"/>
    <col min="7946" max="7946" width="11.85546875" style="3" customWidth="1"/>
    <col min="7947" max="7947" width="14.140625" style="3" customWidth="1"/>
    <col min="7948" max="7948" width="13.7109375" style="3" customWidth="1"/>
    <col min="7949" max="7949" width="12.5703125" style="3" customWidth="1"/>
    <col min="7950" max="7950" width="12" style="3" customWidth="1"/>
    <col min="7951" max="8192" width="8.85546875" style="3"/>
    <col min="8193" max="8193" width="5.42578125" style="3" customWidth="1"/>
    <col min="8194" max="8194" width="32.5703125" style="3" customWidth="1"/>
    <col min="8195" max="8195" width="6.5703125" style="3" customWidth="1"/>
    <col min="8196" max="8196" width="16.5703125" style="3" customWidth="1"/>
    <col min="8197" max="8197" width="15.7109375" style="3" customWidth="1"/>
    <col min="8198" max="8198" width="14.140625" style="3" customWidth="1"/>
    <col min="8199" max="8199" width="14.28515625" style="3" customWidth="1"/>
    <col min="8200" max="8200" width="15.85546875" style="3" customWidth="1"/>
    <col min="8201" max="8201" width="14.7109375" style="3" customWidth="1"/>
    <col min="8202" max="8202" width="11.85546875" style="3" customWidth="1"/>
    <col min="8203" max="8203" width="14.140625" style="3" customWidth="1"/>
    <col min="8204" max="8204" width="13.7109375" style="3" customWidth="1"/>
    <col min="8205" max="8205" width="12.5703125" style="3" customWidth="1"/>
    <col min="8206" max="8206" width="12" style="3" customWidth="1"/>
    <col min="8207" max="8448" width="8.85546875" style="3"/>
    <col min="8449" max="8449" width="5.42578125" style="3" customWidth="1"/>
    <col min="8450" max="8450" width="32.5703125" style="3" customWidth="1"/>
    <col min="8451" max="8451" width="6.5703125" style="3" customWidth="1"/>
    <col min="8452" max="8452" width="16.5703125" style="3" customWidth="1"/>
    <col min="8453" max="8453" width="15.7109375" style="3" customWidth="1"/>
    <col min="8454" max="8454" width="14.140625" style="3" customWidth="1"/>
    <col min="8455" max="8455" width="14.28515625" style="3" customWidth="1"/>
    <col min="8456" max="8456" width="15.85546875" style="3" customWidth="1"/>
    <col min="8457" max="8457" width="14.7109375" style="3" customWidth="1"/>
    <col min="8458" max="8458" width="11.85546875" style="3" customWidth="1"/>
    <col min="8459" max="8459" width="14.140625" style="3" customWidth="1"/>
    <col min="8460" max="8460" width="13.7109375" style="3" customWidth="1"/>
    <col min="8461" max="8461" width="12.5703125" style="3" customWidth="1"/>
    <col min="8462" max="8462" width="12" style="3" customWidth="1"/>
    <col min="8463" max="8704" width="8.85546875" style="3"/>
    <col min="8705" max="8705" width="5.42578125" style="3" customWidth="1"/>
    <col min="8706" max="8706" width="32.5703125" style="3" customWidth="1"/>
    <col min="8707" max="8707" width="6.5703125" style="3" customWidth="1"/>
    <col min="8708" max="8708" width="16.5703125" style="3" customWidth="1"/>
    <col min="8709" max="8709" width="15.7109375" style="3" customWidth="1"/>
    <col min="8710" max="8710" width="14.140625" style="3" customWidth="1"/>
    <col min="8711" max="8711" width="14.28515625" style="3" customWidth="1"/>
    <col min="8712" max="8712" width="15.85546875" style="3" customWidth="1"/>
    <col min="8713" max="8713" width="14.7109375" style="3" customWidth="1"/>
    <col min="8714" max="8714" width="11.85546875" style="3" customWidth="1"/>
    <col min="8715" max="8715" width="14.140625" style="3" customWidth="1"/>
    <col min="8716" max="8716" width="13.7109375" style="3" customWidth="1"/>
    <col min="8717" max="8717" width="12.5703125" style="3" customWidth="1"/>
    <col min="8718" max="8718" width="12" style="3" customWidth="1"/>
    <col min="8719" max="8960" width="8.85546875" style="3"/>
    <col min="8961" max="8961" width="5.42578125" style="3" customWidth="1"/>
    <col min="8962" max="8962" width="32.5703125" style="3" customWidth="1"/>
    <col min="8963" max="8963" width="6.5703125" style="3" customWidth="1"/>
    <col min="8964" max="8964" width="16.5703125" style="3" customWidth="1"/>
    <col min="8965" max="8965" width="15.7109375" style="3" customWidth="1"/>
    <col min="8966" max="8966" width="14.140625" style="3" customWidth="1"/>
    <col min="8967" max="8967" width="14.28515625" style="3" customWidth="1"/>
    <col min="8968" max="8968" width="15.85546875" style="3" customWidth="1"/>
    <col min="8969" max="8969" width="14.7109375" style="3" customWidth="1"/>
    <col min="8970" max="8970" width="11.85546875" style="3" customWidth="1"/>
    <col min="8971" max="8971" width="14.140625" style="3" customWidth="1"/>
    <col min="8972" max="8972" width="13.7109375" style="3" customWidth="1"/>
    <col min="8973" max="8973" width="12.5703125" style="3" customWidth="1"/>
    <col min="8974" max="8974" width="12" style="3" customWidth="1"/>
    <col min="8975" max="9216" width="8.85546875" style="3"/>
    <col min="9217" max="9217" width="5.42578125" style="3" customWidth="1"/>
    <col min="9218" max="9218" width="32.5703125" style="3" customWidth="1"/>
    <col min="9219" max="9219" width="6.5703125" style="3" customWidth="1"/>
    <col min="9220" max="9220" width="16.5703125" style="3" customWidth="1"/>
    <col min="9221" max="9221" width="15.7109375" style="3" customWidth="1"/>
    <col min="9222" max="9222" width="14.140625" style="3" customWidth="1"/>
    <col min="9223" max="9223" width="14.28515625" style="3" customWidth="1"/>
    <col min="9224" max="9224" width="15.85546875" style="3" customWidth="1"/>
    <col min="9225" max="9225" width="14.7109375" style="3" customWidth="1"/>
    <col min="9226" max="9226" width="11.85546875" style="3" customWidth="1"/>
    <col min="9227" max="9227" width="14.140625" style="3" customWidth="1"/>
    <col min="9228" max="9228" width="13.7109375" style="3" customWidth="1"/>
    <col min="9229" max="9229" width="12.5703125" style="3" customWidth="1"/>
    <col min="9230" max="9230" width="12" style="3" customWidth="1"/>
    <col min="9231" max="9472" width="8.85546875" style="3"/>
    <col min="9473" max="9473" width="5.42578125" style="3" customWidth="1"/>
    <col min="9474" max="9474" width="32.5703125" style="3" customWidth="1"/>
    <col min="9475" max="9475" width="6.5703125" style="3" customWidth="1"/>
    <col min="9476" max="9476" width="16.5703125" style="3" customWidth="1"/>
    <col min="9477" max="9477" width="15.7109375" style="3" customWidth="1"/>
    <col min="9478" max="9478" width="14.140625" style="3" customWidth="1"/>
    <col min="9479" max="9479" width="14.28515625" style="3" customWidth="1"/>
    <col min="9480" max="9480" width="15.85546875" style="3" customWidth="1"/>
    <col min="9481" max="9481" width="14.7109375" style="3" customWidth="1"/>
    <col min="9482" max="9482" width="11.85546875" style="3" customWidth="1"/>
    <col min="9483" max="9483" width="14.140625" style="3" customWidth="1"/>
    <col min="9484" max="9484" width="13.7109375" style="3" customWidth="1"/>
    <col min="9485" max="9485" width="12.5703125" style="3" customWidth="1"/>
    <col min="9486" max="9486" width="12" style="3" customWidth="1"/>
    <col min="9487" max="9728" width="8.85546875" style="3"/>
    <col min="9729" max="9729" width="5.42578125" style="3" customWidth="1"/>
    <col min="9730" max="9730" width="32.5703125" style="3" customWidth="1"/>
    <col min="9731" max="9731" width="6.5703125" style="3" customWidth="1"/>
    <col min="9732" max="9732" width="16.5703125" style="3" customWidth="1"/>
    <col min="9733" max="9733" width="15.7109375" style="3" customWidth="1"/>
    <col min="9734" max="9734" width="14.140625" style="3" customWidth="1"/>
    <col min="9735" max="9735" width="14.28515625" style="3" customWidth="1"/>
    <col min="9736" max="9736" width="15.85546875" style="3" customWidth="1"/>
    <col min="9737" max="9737" width="14.7109375" style="3" customWidth="1"/>
    <col min="9738" max="9738" width="11.85546875" style="3" customWidth="1"/>
    <col min="9739" max="9739" width="14.140625" style="3" customWidth="1"/>
    <col min="9740" max="9740" width="13.7109375" style="3" customWidth="1"/>
    <col min="9741" max="9741" width="12.5703125" style="3" customWidth="1"/>
    <col min="9742" max="9742" width="12" style="3" customWidth="1"/>
    <col min="9743" max="9984" width="8.85546875" style="3"/>
    <col min="9985" max="9985" width="5.42578125" style="3" customWidth="1"/>
    <col min="9986" max="9986" width="32.5703125" style="3" customWidth="1"/>
    <col min="9987" max="9987" width="6.5703125" style="3" customWidth="1"/>
    <col min="9988" max="9988" width="16.5703125" style="3" customWidth="1"/>
    <col min="9989" max="9989" width="15.7109375" style="3" customWidth="1"/>
    <col min="9990" max="9990" width="14.140625" style="3" customWidth="1"/>
    <col min="9991" max="9991" width="14.28515625" style="3" customWidth="1"/>
    <col min="9992" max="9992" width="15.85546875" style="3" customWidth="1"/>
    <col min="9993" max="9993" width="14.7109375" style="3" customWidth="1"/>
    <col min="9994" max="9994" width="11.85546875" style="3" customWidth="1"/>
    <col min="9995" max="9995" width="14.140625" style="3" customWidth="1"/>
    <col min="9996" max="9996" width="13.7109375" style="3" customWidth="1"/>
    <col min="9997" max="9997" width="12.5703125" style="3" customWidth="1"/>
    <col min="9998" max="9998" width="12" style="3" customWidth="1"/>
    <col min="9999" max="10240" width="8.85546875" style="3"/>
    <col min="10241" max="10241" width="5.42578125" style="3" customWidth="1"/>
    <col min="10242" max="10242" width="32.5703125" style="3" customWidth="1"/>
    <col min="10243" max="10243" width="6.5703125" style="3" customWidth="1"/>
    <col min="10244" max="10244" width="16.5703125" style="3" customWidth="1"/>
    <col min="10245" max="10245" width="15.7109375" style="3" customWidth="1"/>
    <col min="10246" max="10246" width="14.140625" style="3" customWidth="1"/>
    <col min="10247" max="10247" width="14.28515625" style="3" customWidth="1"/>
    <col min="10248" max="10248" width="15.85546875" style="3" customWidth="1"/>
    <col min="10249" max="10249" width="14.7109375" style="3" customWidth="1"/>
    <col min="10250" max="10250" width="11.85546875" style="3" customWidth="1"/>
    <col min="10251" max="10251" width="14.140625" style="3" customWidth="1"/>
    <col min="10252" max="10252" width="13.7109375" style="3" customWidth="1"/>
    <col min="10253" max="10253" width="12.5703125" style="3" customWidth="1"/>
    <col min="10254" max="10254" width="12" style="3" customWidth="1"/>
    <col min="10255" max="10496" width="8.85546875" style="3"/>
    <col min="10497" max="10497" width="5.42578125" style="3" customWidth="1"/>
    <col min="10498" max="10498" width="32.5703125" style="3" customWidth="1"/>
    <col min="10499" max="10499" width="6.5703125" style="3" customWidth="1"/>
    <col min="10500" max="10500" width="16.5703125" style="3" customWidth="1"/>
    <col min="10501" max="10501" width="15.7109375" style="3" customWidth="1"/>
    <col min="10502" max="10502" width="14.140625" style="3" customWidth="1"/>
    <col min="10503" max="10503" width="14.28515625" style="3" customWidth="1"/>
    <col min="10504" max="10504" width="15.85546875" style="3" customWidth="1"/>
    <col min="10505" max="10505" width="14.7109375" style="3" customWidth="1"/>
    <col min="10506" max="10506" width="11.85546875" style="3" customWidth="1"/>
    <col min="10507" max="10507" width="14.140625" style="3" customWidth="1"/>
    <col min="10508" max="10508" width="13.7109375" style="3" customWidth="1"/>
    <col min="10509" max="10509" width="12.5703125" style="3" customWidth="1"/>
    <col min="10510" max="10510" width="12" style="3" customWidth="1"/>
    <col min="10511" max="10752" width="8.85546875" style="3"/>
    <col min="10753" max="10753" width="5.42578125" style="3" customWidth="1"/>
    <col min="10754" max="10754" width="32.5703125" style="3" customWidth="1"/>
    <col min="10755" max="10755" width="6.5703125" style="3" customWidth="1"/>
    <col min="10756" max="10756" width="16.5703125" style="3" customWidth="1"/>
    <col min="10757" max="10757" width="15.7109375" style="3" customWidth="1"/>
    <col min="10758" max="10758" width="14.140625" style="3" customWidth="1"/>
    <col min="10759" max="10759" width="14.28515625" style="3" customWidth="1"/>
    <col min="10760" max="10760" width="15.85546875" style="3" customWidth="1"/>
    <col min="10761" max="10761" width="14.7109375" style="3" customWidth="1"/>
    <col min="10762" max="10762" width="11.85546875" style="3" customWidth="1"/>
    <col min="10763" max="10763" width="14.140625" style="3" customWidth="1"/>
    <col min="10764" max="10764" width="13.7109375" style="3" customWidth="1"/>
    <col min="10765" max="10765" width="12.5703125" style="3" customWidth="1"/>
    <col min="10766" max="10766" width="12" style="3" customWidth="1"/>
    <col min="10767" max="11008" width="8.85546875" style="3"/>
    <col min="11009" max="11009" width="5.42578125" style="3" customWidth="1"/>
    <col min="11010" max="11010" width="32.5703125" style="3" customWidth="1"/>
    <col min="11011" max="11011" width="6.5703125" style="3" customWidth="1"/>
    <col min="11012" max="11012" width="16.5703125" style="3" customWidth="1"/>
    <col min="11013" max="11013" width="15.7109375" style="3" customWidth="1"/>
    <col min="11014" max="11014" width="14.140625" style="3" customWidth="1"/>
    <col min="11015" max="11015" width="14.28515625" style="3" customWidth="1"/>
    <col min="11016" max="11016" width="15.85546875" style="3" customWidth="1"/>
    <col min="11017" max="11017" width="14.7109375" style="3" customWidth="1"/>
    <col min="11018" max="11018" width="11.85546875" style="3" customWidth="1"/>
    <col min="11019" max="11019" width="14.140625" style="3" customWidth="1"/>
    <col min="11020" max="11020" width="13.7109375" style="3" customWidth="1"/>
    <col min="11021" max="11021" width="12.5703125" style="3" customWidth="1"/>
    <col min="11022" max="11022" width="12" style="3" customWidth="1"/>
    <col min="11023" max="11264" width="8.85546875" style="3"/>
    <col min="11265" max="11265" width="5.42578125" style="3" customWidth="1"/>
    <col min="11266" max="11266" width="32.5703125" style="3" customWidth="1"/>
    <col min="11267" max="11267" width="6.5703125" style="3" customWidth="1"/>
    <col min="11268" max="11268" width="16.5703125" style="3" customWidth="1"/>
    <col min="11269" max="11269" width="15.7109375" style="3" customWidth="1"/>
    <col min="11270" max="11270" width="14.140625" style="3" customWidth="1"/>
    <col min="11271" max="11271" width="14.28515625" style="3" customWidth="1"/>
    <col min="11272" max="11272" width="15.85546875" style="3" customWidth="1"/>
    <col min="11273" max="11273" width="14.7109375" style="3" customWidth="1"/>
    <col min="11274" max="11274" width="11.85546875" style="3" customWidth="1"/>
    <col min="11275" max="11275" width="14.140625" style="3" customWidth="1"/>
    <col min="11276" max="11276" width="13.7109375" style="3" customWidth="1"/>
    <col min="11277" max="11277" width="12.5703125" style="3" customWidth="1"/>
    <col min="11278" max="11278" width="12" style="3" customWidth="1"/>
    <col min="11279" max="11520" width="8.85546875" style="3"/>
    <col min="11521" max="11521" width="5.42578125" style="3" customWidth="1"/>
    <col min="11522" max="11522" width="32.5703125" style="3" customWidth="1"/>
    <col min="11523" max="11523" width="6.5703125" style="3" customWidth="1"/>
    <col min="11524" max="11524" width="16.5703125" style="3" customWidth="1"/>
    <col min="11525" max="11525" width="15.7109375" style="3" customWidth="1"/>
    <col min="11526" max="11526" width="14.140625" style="3" customWidth="1"/>
    <col min="11527" max="11527" width="14.28515625" style="3" customWidth="1"/>
    <col min="11528" max="11528" width="15.85546875" style="3" customWidth="1"/>
    <col min="11529" max="11529" width="14.7109375" style="3" customWidth="1"/>
    <col min="11530" max="11530" width="11.85546875" style="3" customWidth="1"/>
    <col min="11531" max="11531" width="14.140625" style="3" customWidth="1"/>
    <col min="11532" max="11532" width="13.7109375" style="3" customWidth="1"/>
    <col min="11533" max="11533" width="12.5703125" style="3" customWidth="1"/>
    <col min="11534" max="11534" width="12" style="3" customWidth="1"/>
    <col min="11535" max="11776" width="8.85546875" style="3"/>
    <col min="11777" max="11777" width="5.42578125" style="3" customWidth="1"/>
    <col min="11778" max="11778" width="32.5703125" style="3" customWidth="1"/>
    <col min="11779" max="11779" width="6.5703125" style="3" customWidth="1"/>
    <col min="11780" max="11780" width="16.5703125" style="3" customWidth="1"/>
    <col min="11781" max="11781" width="15.7109375" style="3" customWidth="1"/>
    <col min="11782" max="11782" width="14.140625" style="3" customWidth="1"/>
    <col min="11783" max="11783" width="14.28515625" style="3" customWidth="1"/>
    <col min="11784" max="11784" width="15.85546875" style="3" customWidth="1"/>
    <col min="11785" max="11785" width="14.7109375" style="3" customWidth="1"/>
    <col min="11786" max="11786" width="11.85546875" style="3" customWidth="1"/>
    <col min="11787" max="11787" width="14.140625" style="3" customWidth="1"/>
    <col min="11788" max="11788" width="13.7109375" style="3" customWidth="1"/>
    <col min="11789" max="11789" width="12.5703125" style="3" customWidth="1"/>
    <col min="11790" max="11790" width="12" style="3" customWidth="1"/>
    <col min="11791" max="12032" width="8.85546875" style="3"/>
    <col min="12033" max="12033" width="5.42578125" style="3" customWidth="1"/>
    <col min="12034" max="12034" width="32.5703125" style="3" customWidth="1"/>
    <col min="12035" max="12035" width="6.5703125" style="3" customWidth="1"/>
    <col min="12036" max="12036" width="16.5703125" style="3" customWidth="1"/>
    <col min="12037" max="12037" width="15.7109375" style="3" customWidth="1"/>
    <col min="12038" max="12038" width="14.140625" style="3" customWidth="1"/>
    <col min="12039" max="12039" width="14.28515625" style="3" customWidth="1"/>
    <col min="12040" max="12040" width="15.85546875" style="3" customWidth="1"/>
    <col min="12041" max="12041" width="14.7109375" style="3" customWidth="1"/>
    <col min="12042" max="12042" width="11.85546875" style="3" customWidth="1"/>
    <col min="12043" max="12043" width="14.140625" style="3" customWidth="1"/>
    <col min="12044" max="12044" width="13.7109375" style="3" customWidth="1"/>
    <col min="12045" max="12045" width="12.5703125" style="3" customWidth="1"/>
    <col min="12046" max="12046" width="12" style="3" customWidth="1"/>
    <col min="12047" max="12288" width="8.85546875" style="3"/>
    <col min="12289" max="12289" width="5.42578125" style="3" customWidth="1"/>
    <col min="12290" max="12290" width="32.5703125" style="3" customWidth="1"/>
    <col min="12291" max="12291" width="6.5703125" style="3" customWidth="1"/>
    <col min="12292" max="12292" width="16.5703125" style="3" customWidth="1"/>
    <col min="12293" max="12293" width="15.7109375" style="3" customWidth="1"/>
    <col min="12294" max="12294" width="14.140625" style="3" customWidth="1"/>
    <col min="12295" max="12295" width="14.28515625" style="3" customWidth="1"/>
    <col min="12296" max="12296" width="15.85546875" style="3" customWidth="1"/>
    <col min="12297" max="12297" width="14.7109375" style="3" customWidth="1"/>
    <col min="12298" max="12298" width="11.85546875" style="3" customWidth="1"/>
    <col min="12299" max="12299" width="14.140625" style="3" customWidth="1"/>
    <col min="12300" max="12300" width="13.7109375" style="3" customWidth="1"/>
    <col min="12301" max="12301" width="12.5703125" style="3" customWidth="1"/>
    <col min="12302" max="12302" width="12" style="3" customWidth="1"/>
    <col min="12303" max="12544" width="8.85546875" style="3"/>
    <col min="12545" max="12545" width="5.42578125" style="3" customWidth="1"/>
    <col min="12546" max="12546" width="32.5703125" style="3" customWidth="1"/>
    <col min="12547" max="12547" width="6.5703125" style="3" customWidth="1"/>
    <col min="12548" max="12548" width="16.5703125" style="3" customWidth="1"/>
    <col min="12549" max="12549" width="15.7109375" style="3" customWidth="1"/>
    <col min="12550" max="12550" width="14.140625" style="3" customWidth="1"/>
    <col min="12551" max="12551" width="14.28515625" style="3" customWidth="1"/>
    <col min="12552" max="12552" width="15.85546875" style="3" customWidth="1"/>
    <col min="12553" max="12553" width="14.7109375" style="3" customWidth="1"/>
    <col min="12554" max="12554" width="11.85546875" style="3" customWidth="1"/>
    <col min="12555" max="12555" width="14.140625" style="3" customWidth="1"/>
    <col min="12556" max="12556" width="13.7109375" style="3" customWidth="1"/>
    <col min="12557" max="12557" width="12.5703125" style="3" customWidth="1"/>
    <col min="12558" max="12558" width="12" style="3" customWidth="1"/>
    <col min="12559" max="12800" width="8.85546875" style="3"/>
    <col min="12801" max="12801" width="5.42578125" style="3" customWidth="1"/>
    <col min="12802" max="12802" width="32.5703125" style="3" customWidth="1"/>
    <col min="12803" max="12803" width="6.5703125" style="3" customWidth="1"/>
    <col min="12804" max="12804" width="16.5703125" style="3" customWidth="1"/>
    <col min="12805" max="12805" width="15.7109375" style="3" customWidth="1"/>
    <col min="12806" max="12806" width="14.140625" style="3" customWidth="1"/>
    <col min="12807" max="12807" width="14.28515625" style="3" customWidth="1"/>
    <col min="12808" max="12808" width="15.85546875" style="3" customWidth="1"/>
    <col min="12809" max="12809" width="14.7109375" style="3" customWidth="1"/>
    <col min="12810" max="12810" width="11.85546875" style="3" customWidth="1"/>
    <col min="12811" max="12811" width="14.140625" style="3" customWidth="1"/>
    <col min="12812" max="12812" width="13.7109375" style="3" customWidth="1"/>
    <col min="12813" max="12813" width="12.5703125" style="3" customWidth="1"/>
    <col min="12814" max="12814" width="12" style="3" customWidth="1"/>
    <col min="12815" max="13056" width="8.85546875" style="3"/>
    <col min="13057" max="13057" width="5.42578125" style="3" customWidth="1"/>
    <col min="13058" max="13058" width="32.5703125" style="3" customWidth="1"/>
    <col min="13059" max="13059" width="6.5703125" style="3" customWidth="1"/>
    <col min="13060" max="13060" width="16.5703125" style="3" customWidth="1"/>
    <col min="13061" max="13061" width="15.7109375" style="3" customWidth="1"/>
    <col min="13062" max="13062" width="14.140625" style="3" customWidth="1"/>
    <col min="13063" max="13063" width="14.28515625" style="3" customWidth="1"/>
    <col min="13064" max="13064" width="15.85546875" style="3" customWidth="1"/>
    <col min="13065" max="13065" width="14.7109375" style="3" customWidth="1"/>
    <col min="13066" max="13066" width="11.85546875" style="3" customWidth="1"/>
    <col min="13067" max="13067" width="14.140625" style="3" customWidth="1"/>
    <col min="13068" max="13068" width="13.7109375" style="3" customWidth="1"/>
    <col min="13069" max="13069" width="12.5703125" style="3" customWidth="1"/>
    <col min="13070" max="13070" width="12" style="3" customWidth="1"/>
    <col min="13071" max="13312" width="8.85546875" style="3"/>
    <col min="13313" max="13313" width="5.42578125" style="3" customWidth="1"/>
    <col min="13314" max="13314" width="32.5703125" style="3" customWidth="1"/>
    <col min="13315" max="13315" width="6.5703125" style="3" customWidth="1"/>
    <col min="13316" max="13316" width="16.5703125" style="3" customWidth="1"/>
    <col min="13317" max="13317" width="15.7109375" style="3" customWidth="1"/>
    <col min="13318" max="13318" width="14.140625" style="3" customWidth="1"/>
    <col min="13319" max="13319" width="14.28515625" style="3" customWidth="1"/>
    <col min="13320" max="13320" width="15.85546875" style="3" customWidth="1"/>
    <col min="13321" max="13321" width="14.7109375" style="3" customWidth="1"/>
    <col min="13322" max="13322" width="11.85546875" style="3" customWidth="1"/>
    <col min="13323" max="13323" width="14.140625" style="3" customWidth="1"/>
    <col min="13324" max="13324" width="13.7109375" style="3" customWidth="1"/>
    <col min="13325" max="13325" width="12.5703125" style="3" customWidth="1"/>
    <col min="13326" max="13326" width="12" style="3" customWidth="1"/>
    <col min="13327" max="13568" width="8.85546875" style="3"/>
    <col min="13569" max="13569" width="5.42578125" style="3" customWidth="1"/>
    <col min="13570" max="13570" width="32.5703125" style="3" customWidth="1"/>
    <col min="13571" max="13571" width="6.5703125" style="3" customWidth="1"/>
    <col min="13572" max="13572" width="16.5703125" style="3" customWidth="1"/>
    <col min="13573" max="13573" width="15.7109375" style="3" customWidth="1"/>
    <col min="13574" max="13574" width="14.140625" style="3" customWidth="1"/>
    <col min="13575" max="13575" width="14.28515625" style="3" customWidth="1"/>
    <col min="13576" max="13576" width="15.85546875" style="3" customWidth="1"/>
    <col min="13577" max="13577" width="14.7109375" style="3" customWidth="1"/>
    <col min="13578" max="13578" width="11.85546875" style="3" customWidth="1"/>
    <col min="13579" max="13579" width="14.140625" style="3" customWidth="1"/>
    <col min="13580" max="13580" width="13.7109375" style="3" customWidth="1"/>
    <col min="13581" max="13581" width="12.5703125" style="3" customWidth="1"/>
    <col min="13582" max="13582" width="12" style="3" customWidth="1"/>
    <col min="13583" max="13824" width="8.85546875" style="3"/>
    <col min="13825" max="13825" width="5.42578125" style="3" customWidth="1"/>
    <col min="13826" max="13826" width="32.5703125" style="3" customWidth="1"/>
    <col min="13827" max="13827" width="6.5703125" style="3" customWidth="1"/>
    <col min="13828" max="13828" width="16.5703125" style="3" customWidth="1"/>
    <col min="13829" max="13829" width="15.7109375" style="3" customWidth="1"/>
    <col min="13830" max="13830" width="14.140625" style="3" customWidth="1"/>
    <col min="13831" max="13831" width="14.28515625" style="3" customWidth="1"/>
    <col min="13832" max="13832" width="15.85546875" style="3" customWidth="1"/>
    <col min="13833" max="13833" width="14.7109375" style="3" customWidth="1"/>
    <col min="13834" max="13834" width="11.85546875" style="3" customWidth="1"/>
    <col min="13835" max="13835" width="14.140625" style="3" customWidth="1"/>
    <col min="13836" max="13836" width="13.7109375" style="3" customWidth="1"/>
    <col min="13837" max="13837" width="12.5703125" style="3" customWidth="1"/>
    <col min="13838" max="13838" width="12" style="3" customWidth="1"/>
    <col min="13839" max="14080" width="8.85546875" style="3"/>
    <col min="14081" max="14081" width="5.42578125" style="3" customWidth="1"/>
    <col min="14082" max="14082" width="32.5703125" style="3" customWidth="1"/>
    <col min="14083" max="14083" width="6.5703125" style="3" customWidth="1"/>
    <col min="14084" max="14084" width="16.5703125" style="3" customWidth="1"/>
    <col min="14085" max="14085" width="15.7109375" style="3" customWidth="1"/>
    <col min="14086" max="14086" width="14.140625" style="3" customWidth="1"/>
    <col min="14087" max="14087" width="14.28515625" style="3" customWidth="1"/>
    <col min="14088" max="14088" width="15.85546875" style="3" customWidth="1"/>
    <col min="14089" max="14089" width="14.7109375" style="3" customWidth="1"/>
    <col min="14090" max="14090" width="11.85546875" style="3" customWidth="1"/>
    <col min="14091" max="14091" width="14.140625" style="3" customWidth="1"/>
    <col min="14092" max="14092" width="13.7109375" style="3" customWidth="1"/>
    <col min="14093" max="14093" width="12.5703125" style="3" customWidth="1"/>
    <col min="14094" max="14094" width="12" style="3" customWidth="1"/>
    <col min="14095" max="14336" width="8.85546875" style="3"/>
    <col min="14337" max="14337" width="5.42578125" style="3" customWidth="1"/>
    <col min="14338" max="14338" width="32.5703125" style="3" customWidth="1"/>
    <col min="14339" max="14339" width="6.5703125" style="3" customWidth="1"/>
    <col min="14340" max="14340" width="16.5703125" style="3" customWidth="1"/>
    <col min="14341" max="14341" width="15.7109375" style="3" customWidth="1"/>
    <col min="14342" max="14342" width="14.140625" style="3" customWidth="1"/>
    <col min="14343" max="14343" width="14.28515625" style="3" customWidth="1"/>
    <col min="14344" max="14344" width="15.85546875" style="3" customWidth="1"/>
    <col min="14345" max="14345" width="14.7109375" style="3" customWidth="1"/>
    <col min="14346" max="14346" width="11.85546875" style="3" customWidth="1"/>
    <col min="14347" max="14347" width="14.140625" style="3" customWidth="1"/>
    <col min="14348" max="14348" width="13.7109375" style="3" customWidth="1"/>
    <col min="14349" max="14349" width="12.5703125" style="3" customWidth="1"/>
    <col min="14350" max="14350" width="12" style="3" customWidth="1"/>
    <col min="14351" max="14592" width="8.85546875" style="3"/>
    <col min="14593" max="14593" width="5.42578125" style="3" customWidth="1"/>
    <col min="14594" max="14594" width="32.5703125" style="3" customWidth="1"/>
    <col min="14595" max="14595" width="6.5703125" style="3" customWidth="1"/>
    <col min="14596" max="14596" width="16.5703125" style="3" customWidth="1"/>
    <col min="14597" max="14597" width="15.7109375" style="3" customWidth="1"/>
    <col min="14598" max="14598" width="14.140625" style="3" customWidth="1"/>
    <col min="14599" max="14599" width="14.28515625" style="3" customWidth="1"/>
    <col min="14600" max="14600" width="15.85546875" style="3" customWidth="1"/>
    <col min="14601" max="14601" width="14.7109375" style="3" customWidth="1"/>
    <col min="14602" max="14602" width="11.85546875" style="3" customWidth="1"/>
    <col min="14603" max="14603" width="14.140625" style="3" customWidth="1"/>
    <col min="14604" max="14604" width="13.7109375" style="3" customWidth="1"/>
    <col min="14605" max="14605" width="12.5703125" style="3" customWidth="1"/>
    <col min="14606" max="14606" width="12" style="3" customWidth="1"/>
    <col min="14607" max="14848" width="8.85546875" style="3"/>
    <col min="14849" max="14849" width="5.42578125" style="3" customWidth="1"/>
    <col min="14850" max="14850" width="32.5703125" style="3" customWidth="1"/>
    <col min="14851" max="14851" width="6.5703125" style="3" customWidth="1"/>
    <col min="14852" max="14852" width="16.5703125" style="3" customWidth="1"/>
    <col min="14853" max="14853" width="15.7109375" style="3" customWidth="1"/>
    <col min="14854" max="14854" width="14.140625" style="3" customWidth="1"/>
    <col min="14855" max="14855" width="14.28515625" style="3" customWidth="1"/>
    <col min="14856" max="14856" width="15.85546875" style="3" customWidth="1"/>
    <col min="14857" max="14857" width="14.7109375" style="3" customWidth="1"/>
    <col min="14858" max="14858" width="11.85546875" style="3" customWidth="1"/>
    <col min="14859" max="14859" width="14.140625" style="3" customWidth="1"/>
    <col min="14860" max="14860" width="13.7109375" style="3" customWidth="1"/>
    <col min="14861" max="14861" width="12.5703125" style="3" customWidth="1"/>
    <col min="14862" max="14862" width="12" style="3" customWidth="1"/>
    <col min="14863" max="15104" width="8.85546875" style="3"/>
    <col min="15105" max="15105" width="5.42578125" style="3" customWidth="1"/>
    <col min="15106" max="15106" width="32.5703125" style="3" customWidth="1"/>
    <col min="15107" max="15107" width="6.5703125" style="3" customWidth="1"/>
    <col min="15108" max="15108" width="16.5703125" style="3" customWidth="1"/>
    <col min="15109" max="15109" width="15.7109375" style="3" customWidth="1"/>
    <col min="15110" max="15110" width="14.140625" style="3" customWidth="1"/>
    <col min="15111" max="15111" width="14.28515625" style="3" customWidth="1"/>
    <col min="15112" max="15112" width="15.85546875" style="3" customWidth="1"/>
    <col min="15113" max="15113" width="14.7109375" style="3" customWidth="1"/>
    <col min="15114" max="15114" width="11.85546875" style="3" customWidth="1"/>
    <col min="15115" max="15115" width="14.140625" style="3" customWidth="1"/>
    <col min="15116" max="15116" width="13.7109375" style="3" customWidth="1"/>
    <col min="15117" max="15117" width="12.5703125" style="3" customWidth="1"/>
    <col min="15118" max="15118" width="12" style="3" customWidth="1"/>
    <col min="15119" max="15360" width="8.85546875" style="3"/>
    <col min="15361" max="15361" width="5.42578125" style="3" customWidth="1"/>
    <col min="15362" max="15362" width="32.5703125" style="3" customWidth="1"/>
    <col min="15363" max="15363" width="6.5703125" style="3" customWidth="1"/>
    <col min="15364" max="15364" width="16.5703125" style="3" customWidth="1"/>
    <col min="15365" max="15365" width="15.7109375" style="3" customWidth="1"/>
    <col min="15366" max="15366" width="14.140625" style="3" customWidth="1"/>
    <col min="15367" max="15367" width="14.28515625" style="3" customWidth="1"/>
    <col min="15368" max="15368" width="15.85546875" style="3" customWidth="1"/>
    <col min="15369" max="15369" width="14.7109375" style="3" customWidth="1"/>
    <col min="15370" max="15370" width="11.85546875" style="3" customWidth="1"/>
    <col min="15371" max="15371" width="14.140625" style="3" customWidth="1"/>
    <col min="15372" max="15372" width="13.7109375" style="3" customWidth="1"/>
    <col min="15373" max="15373" width="12.5703125" style="3" customWidth="1"/>
    <col min="15374" max="15374" width="12" style="3" customWidth="1"/>
    <col min="15375" max="15616" width="8.85546875" style="3"/>
    <col min="15617" max="15617" width="5.42578125" style="3" customWidth="1"/>
    <col min="15618" max="15618" width="32.5703125" style="3" customWidth="1"/>
    <col min="15619" max="15619" width="6.5703125" style="3" customWidth="1"/>
    <col min="15620" max="15620" width="16.5703125" style="3" customWidth="1"/>
    <col min="15621" max="15621" width="15.7109375" style="3" customWidth="1"/>
    <col min="15622" max="15622" width="14.140625" style="3" customWidth="1"/>
    <col min="15623" max="15623" width="14.28515625" style="3" customWidth="1"/>
    <col min="15624" max="15624" width="15.85546875" style="3" customWidth="1"/>
    <col min="15625" max="15625" width="14.7109375" style="3" customWidth="1"/>
    <col min="15626" max="15626" width="11.85546875" style="3" customWidth="1"/>
    <col min="15627" max="15627" width="14.140625" style="3" customWidth="1"/>
    <col min="15628" max="15628" width="13.7109375" style="3" customWidth="1"/>
    <col min="15629" max="15629" width="12.5703125" style="3" customWidth="1"/>
    <col min="15630" max="15630" width="12" style="3" customWidth="1"/>
    <col min="15631" max="15872" width="8.85546875" style="3"/>
    <col min="15873" max="15873" width="5.42578125" style="3" customWidth="1"/>
    <col min="15874" max="15874" width="32.5703125" style="3" customWidth="1"/>
    <col min="15875" max="15875" width="6.5703125" style="3" customWidth="1"/>
    <col min="15876" max="15876" width="16.5703125" style="3" customWidth="1"/>
    <col min="15877" max="15877" width="15.7109375" style="3" customWidth="1"/>
    <col min="15878" max="15878" width="14.140625" style="3" customWidth="1"/>
    <col min="15879" max="15879" width="14.28515625" style="3" customWidth="1"/>
    <col min="15880" max="15880" width="15.85546875" style="3" customWidth="1"/>
    <col min="15881" max="15881" width="14.7109375" style="3" customWidth="1"/>
    <col min="15882" max="15882" width="11.85546875" style="3" customWidth="1"/>
    <col min="15883" max="15883" width="14.140625" style="3" customWidth="1"/>
    <col min="15884" max="15884" width="13.7109375" style="3" customWidth="1"/>
    <col min="15885" max="15885" width="12.5703125" style="3" customWidth="1"/>
    <col min="15886" max="15886" width="12" style="3" customWidth="1"/>
    <col min="15887" max="16128" width="8.85546875" style="3"/>
    <col min="16129" max="16129" width="5.42578125" style="3" customWidth="1"/>
    <col min="16130" max="16130" width="32.5703125" style="3" customWidth="1"/>
    <col min="16131" max="16131" width="6.5703125" style="3" customWidth="1"/>
    <col min="16132" max="16132" width="16.5703125" style="3" customWidth="1"/>
    <col min="16133" max="16133" width="15.7109375" style="3" customWidth="1"/>
    <col min="16134" max="16134" width="14.140625" style="3" customWidth="1"/>
    <col min="16135" max="16135" width="14.28515625" style="3" customWidth="1"/>
    <col min="16136" max="16136" width="15.85546875" style="3" customWidth="1"/>
    <col min="16137" max="16137" width="14.7109375" style="3" customWidth="1"/>
    <col min="16138" max="16138" width="11.85546875" style="3" customWidth="1"/>
    <col min="16139" max="16139" width="14.140625" style="3" customWidth="1"/>
    <col min="16140" max="16140" width="13.7109375" style="3" customWidth="1"/>
    <col min="16141" max="16141" width="12.5703125" style="3" customWidth="1"/>
    <col min="16142" max="16142" width="12" style="3" customWidth="1"/>
    <col min="16143" max="16384" width="8.85546875" style="3"/>
  </cols>
  <sheetData>
    <row r="1" spans="1:13" ht="16.5" thickBot="1" x14ac:dyDescent="0.3">
      <c r="A1" s="92"/>
      <c r="B1" s="586" t="s">
        <v>26</v>
      </c>
      <c r="C1" s="586"/>
      <c r="D1" s="93"/>
      <c r="E1" s="93"/>
      <c r="F1" s="94"/>
      <c r="G1" s="94"/>
      <c r="H1" s="94"/>
      <c r="I1" s="94"/>
      <c r="J1" s="94"/>
    </row>
    <row r="2" spans="1:13" ht="58.5" customHeight="1" thickBot="1" x14ac:dyDescent="0.25">
      <c r="A2" s="95" t="s">
        <v>27</v>
      </c>
      <c r="B2" s="96" t="s">
        <v>28</v>
      </c>
      <c r="C2" s="97" t="s">
        <v>29</v>
      </c>
      <c r="D2" s="98" t="s">
        <v>30</v>
      </c>
      <c r="E2" s="99" t="s">
        <v>31</v>
      </c>
      <c r="F2" s="98" t="s">
        <v>32</v>
      </c>
      <c r="G2" s="99" t="s">
        <v>33</v>
      </c>
      <c r="H2" s="98" t="s">
        <v>34</v>
      </c>
      <c r="I2" s="100" t="s">
        <v>35</v>
      </c>
      <c r="J2" s="99" t="s">
        <v>36</v>
      </c>
    </row>
    <row r="3" spans="1:13" s="32" customFormat="1" ht="21" customHeight="1" x14ac:dyDescent="0.25">
      <c r="A3" s="101">
        <v>1</v>
      </c>
      <c r="B3" s="102" t="s">
        <v>37</v>
      </c>
      <c r="C3" s="103">
        <v>27</v>
      </c>
      <c r="D3" s="104">
        <f>67460.3+2882.31</f>
        <v>70342.61</v>
      </c>
      <c r="E3" s="105">
        <v>8829.56</v>
      </c>
      <c r="F3" s="104">
        <v>0</v>
      </c>
      <c r="G3" s="106">
        <v>10000</v>
      </c>
      <c r="H3" s="104"/>
      <c r="I3" s="107">
        <f>SUM(D3:H3)</f>
        <v>89172.17</v>
      </c>
      <c r="J3" s="108">
        <f>I3/I16*100</f>
        <v>3.3996559557171748</v>
      </c>
      <c r="M3" s="109"/>
    </row>
    <row r="4" spans="1:13" s="32" customFormat="1" ht="22.5" customHeight="1" x14ac:dyDescent="0.25">
      <c r="A4" s="110">
        <v>2</v>
      </c>
      <c r="B4" s="111" t="s">
        <v>38</v>
      </c>
      <c r="C4" s="112">
        <v>25</v>
      </c>
      <c r="D4" s="113">
        <v>41022.19</v>
      </c>
      <c r="E4" s="114">
        <v>12714.19</v>
      </c>
      <c r="F4" s="113">
        <v>6541.92</v>
      </c>
      <c r="G4" s="114"/>
      <c r="H4" s="113"/>
      <c r="I4" s="107">
        <f t="shared" ref="I4:I15" si="0">SUM(D4:H4)</f>
        <v>60278.3</v>
      </c>
      <c r="J4" s="115">
        <f>I4/I16*100</f>
        <v>2.2980878630127153</v>
      </c>
      <c r="K4" s="116"/>
      <c r="L4" s="116"/>
      <c r="M4" s="109"/>
    </row>
    <row r="5" spans="1:13" s="32" customFormat="1" ht="20.25" customHeight="1" x14ac:dyDescent="0.25">
      <c r="A5" s="110">
        <v>3</v>
      </c>
      <c r="B5" s="111" t="s">
        <v>39</v>
      </c>
      <c r="C5" s="112">
        <v>27</v>
      </c>
      <c r="D5" s="113">
        <v>58430.17</v>
      </c>
      <c r="E5" s="114">
        <v>0</v>
      </c>
      <c r="F5" s="113"/>
      <c r="G5" s="114"/>
      <c r="H5" s="113"/>
      <c r="I5" s="117">
        <f t="shared" si="0"/>
        <v>58430.17</v>
      </c>
      <c r="J5" s="115">
        <f>I5/I16*100</f>
        <v>2.2276285912305038</v>
      </c>
      <c r="M5" s="109"/>
    </row>
    <row r="6" spans="1:13" s="32" customFormat="1" ht="20.25" customHeight="1" x14ac:dyDescent="0.25">
      <c r="A6" s="110">
        <v>4</v>
      </c>
      <c r="B6" s="111" t="s">
        <v>40</v>
      </c>
      <c r="C6" s="112">
        <v>11</v>
      </c>
      <c r="D6" s="113">
        <v>24361.05</v>
      </c>
      <c r="E6" s="114">
        <v>0</v>
      </c>
      <c r="F6" s="113"/>
      <c r="G6" s="114"/>
      <c r="H6" s="113"/>
      <c r="I6" s="117">
        <f t="shared" si="0"/>
        <v>24361.05</v>
      </c>
      <c r="J6" s="115">
        <f>I6/I16*100</f>
        <v>0.92875600896584531</v>
      </c>
      <c r="M6" s="109"/>
    </row>
    <row r="7" spans="1:13" s="32" customFormat="1" ht="23.25" customHeight="1" x14ac:dyDescent="0.25">
      <c r="A7" s="110">
        <v>5</v>
      </c>
      <c r="B7" s="111" t="s">
        <v>41</v>
      </c>
      <c r="C7" s="112">
        <v>3</v>
      </c>
      <c r="D7" s="113">
        <v>6786.63</v>
      </c>
      <c r="E7" s="114"/>
      <c r="F7" s="113"/>
      <c r="G7" s="114"/>
      <c r="H7" s="113"/>
      <c r="I7" s="117">
        <f t="shared" si="0"/>
        <v>6786.63</v>
      </c>
      <c r="J7" s="115"/>
      <c r="M7" s="109"/>
    </row>
    <row r="8" spans="1:13" s="32" customFormat="1" ht="29.25" customHeight="1" x14ac:dyDescent="0.25">
      <c r="A8" s="110">
        <v>6</v>
      </c>
      <c r="B8" s="111" t="s">
        <v>42</v>
      </c>
      <c r="C8" s="112">
        <v>28</v>
      </c>
      <c r="D8" s="113">
        <v>65539.399999999994</v>
      </c>
      <c r="E8" s="114">
        <v>160382.87</v>
      </c>
      <c r="F8" s="113">
        <v>14536.29</v>
      </c>
      <c r="G8" s="114">
        <v>6850</v>
      </c>
      <c r="H8" s="113">
        <v>99986.1</v>
      </c>
      <c r="I8" s="117">
        <f t="shared" si="0"/>
        <v>347294.66000000003</v>
      </c>
      <c r="J8" s="115">
        <f>I8/I16*100</f>
        <v>13.240480289509287</v>
      </c>
      <c r="K8" s="116"/>
      <c r="M8" s="109"/>
    </row>
    <row r="9" spans="1:13" s="32" customFormat="1" ht="21" customHeight="1" x14ac:dyDescent="0.25">
      <c r="A9" s="110">
        <v>7</v>
      </c>
      <c r="B9" s="111" t="s">
        <v>43</v>
      </c>
      <c r="C9" s="112">
        <v>1</v>
      </c>
      <c r="D9" s="113">
        <v>2412.17</v>
      </c>
      <c r="E9" s="114"/>
      <c r="F9" s="113"/>
      <c r="G9" s="114"/>
      <c r="H9" s="113"/>
      <c r="I9" s="117">
        <f>SUM(D9:H9)</f>
        <v>2412.17</v>
      </c>
      <c r="J9" s="115">
        <v>0</v>
      </c>
      <c r="M9" s="109"/>
    </row>
    <row r="10" spans="1:13" s="32" customFormat="1" ht="21.75" customHeight="1" x14ac:dyDescent="0.25">
      <c r="A10" s="110">
        <v>8</v>
      </c>
      <c r="B10" s="111" t="s">
        <v>44</v>
      </c>
      <c r="C10" s="112">
        <v>15</v>
      </c>
      <c r="D10" s="113">
        <v>10160.01</v>
      </c>
      <c r="E10" s="114"/>
      <c r="F10" s="113"/>
      <c r="G10" s="114"/>
      <c r="H10" s="113"/>
      <c r="I10" s="117">
        <f>SUM(D10:H10)</f>
        <v>10160.01</v>
      </c>
      <c r="J10" s="115">
        <f>I10/I16*100</f>
        <v>0.38734661841969364</v>
      </c>
      <c r="M10" s="109"/>
    </row>
    <row r="11" spans="1:13" s="32" customFormat="1" ht="21.75" customHeight="1" x14ac:dyDescent="0.25">
      <c r="A11" s="110">
        <v>9</v>
      </c>
      <c r="B11" s="118" t="s">
        <v>45</v>
      </c>
      <c r="C11" s="119">
        <v>18</v>
      </c>
      <c r="D11" s="120">
        <v>32576.77</v>
      </c>
      <c r="E11" s="121">
        <v>10900.53</v>
      </c>
      <c r="F11" s="120">
        <v>5498.41</v>
      </c>
      <c r="G11" s="121"/>
      <c r="H11" s="120">
        <v>1555.07</v>
      </c>
      <c r="I11" s="117">
        <f>SUM(D11:H11)</f>
        <v>50530.780000000006</v>
      </c>
      <c r="J11" s="122"/>
      <c r="M11" s="109"/>
    </row>
    <row r="12" spans="1:13" s="32" customFormat="1" ht="22.5" customHeight="1" thickBot="1" x14ac:dyDescent="0.3">
      <c r="A12" s="110">
        <v>10</v>
      </c>
      <c r="B12" s="118" t="s">
        <v>46</v>
      </c>
      <c r="C12" s="119">
        <v>13</v>
      </c>
      <c r="D12" s="120">
        <v>27964.85</v>
      </c>
      <c r="E12" s="121">
        <v>3397.74</v>
      </c>
      <c r="F12" s="120"/>
      <c r="G12" s="121"/>
      <c r="H12" s="120">
        <v>91647.55</v>
      </c>
      <c r="I12" s="123">
        <f t="shared" si="0"/>
        <v>123010.14</v>
      </c>
      <c r="J12" s="122">
        <f>I12/I16*100</f>
        <v>4.6897160298398424</v>
      </c>
      <c r="K12" s="124"/>
      <c r="M12" s="109"/>
    </row>
    <row r="13" spans="1:13" s="32" customFormat="1" ht="21" customHeight="1" thickBot="1" x14ac:dyDescent="0.3">
      <c r="A13" s="125"/>
      <c r="B13" s="126" t="s">
        <v>47</v>
      </c>
      <c r="C13" s="127">
        <f t="shared" ref="C13:H13" si="1">SUM(C3:C12)</f>
        <v>168</v>
      </c>
      <c r="D13" s="128">
        <f>SUM(D3:D12)</f>
        <v>339595.85</v>
      </c>
      <c r="E13" s="129">
        <f t="shared" si="1"/>
        <v>196224.88999999998</v>
      </c>
      <c r="F13" s="130">
        <f t="shared" si="1"/>
        <v>26576.62</v>
      </c>
      <c r="G13" s="129">
        <f t="shared" si="1"/>
        <v>16850</v>
      </c>
      <c r="H13" s="130">
        <f t="shared" si="1"/>
        <v>193188.72000000003</v>
      </c>
      <c r="I13" s="131">
        <f>I3+I4+I5+I6+I8+I9+I10+I12</f>
        <v>715118.67000000016</v>
      </c>
      <c r="J13" s="132">
        <f>I13/I16*100</f>
        <v>27.263634444581147</v>
      </c>
      <c r="K13" s="124"/>
      <c r="M13" s="109"/>
    </row>
    <row r="14" spans="1:13" s="32" customFormat="1" ht="18.75" customHeight="1" x14ac:dyDescent="0.25">
      <c r="A14" s="101">
        <v>11</v>
      </c>
      <c r="B14" s="133" t="s">
        <v>48</v>
      </c>
      <c r="C14" s="134">
        <f>122+8</f>
        <v>130</v>
      </c>
      <c r="D14" s="104">
        <f>306132.29+8050.23</f>
        <v>314182.51999999996</v>
      </c>
      <c r="E14" s="106">
        <v>21035.9</v>
      </c>
      <c r="F14" s="104">
        <v>5272.3</v>
      </c>
      <c r="G14" s="106">
        <v>200</v>
      </c>
      <c r="H14" s="104"/>
      <c r="I14" s="123">
        <f t="shared" si="0"/>
        <v>340690.72</v>
      </c>
      <c r="J14" s="108">
        <f>I14/I16*100</f>
        <v>12.988707522824356</v>
      </c>
      <c r="K14" s="135"/>
      <c r="L14" s="116"/>
      <c r="M14" s="109"/>
    </row>
    <row r="15" spans="1:13" s="32" customFormat="1" ht="21" customHeight="1" thickBot="1" x14ac:dyDescent="0.3">
      <c r="A15" s="136">
        <v>12</v>
      </c>
      <c r="B15" s="118" t="s">
        <v>49</v>
      </c>
      <c r="C15" s="137">
        <v>535</v>
      </c>
      <c r="D15" s="120">
        <v>1144696.57</v>
      </c>
      <c r="E15" s="121">
        <v>49413.49</v>
      </c>
      <c r="F15" s="120">
        <v>5607.44</v>
      </c>
      <c r="G15" s="121">
        <v>25132</v>
      </c>
      <c r="H15" s="120">
        <v>285000</v>
      </c>
      <c r="I15" s="123">
        <f t="shared" si="0"/>
        <v>1509849.5</v>
      </c>
      <c r="J15" s="122">
        <f>I15/I16*100</f>
        <v>57.562453004245597</v>
      </c>
      <c r="K15" s="138"/>
      <c r="L15" s="116"/>
      <c r="M15" s="109"/>
    </row>
    <row r="16" spans="1:13" ht="18.75" customHeight="1" thickBot="1" x14ac:dyDescent="0.3">
      <c r="A16" s="139"/>
      <c r="B16" s="140" t="s">
        <v>50</v>
      </c>
      <c r="C16" s="141">
        <f t="shared" ref="C16:H16" si="2">C13+C14+C15</f>
        <v>833</v>
      </c>
      <c r="D16" s="142">
        <f>D13+D14+D15</f>
        <v>1798474.94</v>
      </c>
      <c r="E16" s="143">
        <f>E13+E14+E15</f>
        <v>266674.27999999997</v>
      </c>
      <c r="F16" s="142">
        <f t="shared" si="2"/>
        <v>37456.36</v>
      </c>
      <c r="G16" s="142">
        <f t="shared" si="2"/>
        <v>42182</v>
      </c>
      <c r="H16" s="142">
        <f t="shared" si="2"/>
        <v>478188.72000000003</v>
      </c>
      <c r="I16" s="144">
        <f>D16+E16+F16+G16+H16</f>
        <v>2622976.3000000003</v>
      </c>
      <c r="J16" s="145">
        <f>I16/I16*100</f>
        <v>100</v>
      </c>
      <c r="L16" s="52"/>
    </row>
    <row r="17" spans="1:15" ht="16.5" customHeight="1" thickBot="1" x14ac:dyDescent="0.3">
      <c r="A17" s="146"/>
      <c r="B17" s="147" t="s">
        <v>51</v>
      </c>
      <c r="C17" s="148"/>
      <c r="D17" s="149">
        <f>D16/I16*100</f>
        <v>68.566191009808193</v>
      </c>
      <c r="E17" s="149">
        <f>E16/I16*100</f>
        <v>10.166858160327257</v>
      </c>
      <c r="F17" s="149">
        <f>F16/I16*100</f>
        <v>1.4280098527767862</v>
      </c>
      <c r="G17" s="149">
        <f>G16/I16*100</f>
        <v>1.6081731276031734</v>
      </c>
      <c r="H17" s="149">
        <f>H16/I16*100</f>
        <v>18.230767849484572</v>
      </c>
      <c r="I17" s="150">
        <f>SUM(D17:H17)</f>
        <v>99.999999999999972</v>
      </c>
      <c r="J17" s="151"/>
    </row>
    <row r="18" spans="1:15" ht="13.5" customHeight="1" thickBot="1" x14ac:dyDescent="0.25">
      <c r="A18" s="152"/>
      <c r="B18" s="153"/>
      <c r="C18" s="154"/>
      <c r="D18" s="155"/>
      <c r="E18" s="155"/>
      <c r="F18" s="155"/>
      <c r="G18" s="155"/>
      <c r="H18" s="155"/>
      <c r="I18" s="156"/>
      <c r="J18" s="154"/>
    </row>
    <row r="19" spans="1:15" ht="18" customHeight="1" thickBot="1" x14ac:dyDescent="0.3">
      <c r="B19" s="587" t="s">
        <v>52</v>
      </c>
      <c r="C19" s="588"/>
      <c r="D19" s="589"/>
      <c r="E19" s="158"/>
      <c r="F19" s="70"/>
      <c r="H19" s="87"/>
      <c r="I19" s="70"/>
      <c r="K19" s="158"/>
    </row>
    <row r="20" spans="1:15" ht="11.25" customHeight="1" x14ac:dyDescent="0.25">
      <c r="B20" s="159"/>
      <c r="C20" s="159"/>
      <c r="D20" s="159"/>
      <c r="F20" s="70"/>
      <c r="H20" s="87"/>
    </row>
    <row r="21" spans="1:15" ht="10.5" customHeight="1" thickBot="1" x14ac:dyDescent="0.25">
      <c r="B21" s="160" t="s">
        <v>53</v>
      </c>
    </row>
    <row r="22" spans="1:15" ht="13.5" customHeight="1" x14ac:dyDescent="0.2">
      <c r="A22" s="590" t="s">
        <v>54</v>
      </c>
      <c r="B22" s="591"/>
      <c r="C22" s="592"/>
      <c r="D22" s="599" t="s">
        <v>102</v>
      </c>
      <c r="E22" s="604" t="s">
        <v>99</v>
      </c>
      <c r="F22" s="599" t="s">
        <v>100</v>
      </c>
      <c r="G22" s="599" t="s">
        <v>55</v>
      </c>
      <c r="H22" s="599" t="s">
        <v>56</v>
      </c>
      <c r="I22" s="599" t="s">
        <v>101</v>
      </c>
      <c r="J22" s="599" t="s">
        <v>252</v>
      </c>
    </row>
    <row r="23" spans="1:15" x14ac:dyDescent="0.2">
      <c r="A23" s="593"/>
      <c r="B23" s="594"/>
      <c r="C23" s="595"/>
      <c r="D23" s="600"/>
      <c r="E23" s="605"/>
      <c r="F23" s="600"/>
      <c r="G23" s="600"/>
      <c r="H23" s="600"/>
      <c r="I23" s="600"/>
      <c r="J23" s="600"/>
    </row>
    <row r="24" spans="1:15" ht="39.75" customHeight="1" thickBot="1" x14ac:dyDescent="0.25">
      <c r="A24" s="593"/>
      <c r="B24" s="594"/>
      <c r="C24" s="595"/>
      <c r="D24" s="601"/>
      <c r="E24" s="605"/>
      <c r="F24" s="601"/>
      <c r="G24" s="601"/>
      <c r="H24" s="601"/>
      <c r="I24" s="601"/>
      <c r="J24" s="601"/>
      <c r="L24" s="67"/>
    </row>
    <row r="25" spans="1:15" ht="12.75" thickBot="1" x14ac:dyDescent="0.25">
      <c r="A25" s="596"/>
      <c r="B25" s="597"/>
      <c r="C25" s="598"/>
      <c r="D25" s="161">
        <v>1</v>
      </c>
      <c r="E25" s="162">
        <v>2</v>
      </c>
      <c r="F25" s="163">
        <v>3</v>
      </c>
      <c r="G25" s="164" t="s">
        <v>57</v>
      </c>
      <c r="H25" s="165" t="s">
        <v>58</v>
      </c>
      <c r="I25" s="162" t="s">
        <v>59</v>
      </c>
      <c r="J25" s="164" t="s">
        <v>60</v>
      </c>
      <c r="K25" s="166"/>
      <c r="L25" s="67"/>
    </row>
    <row r="26" spans="1:15" s="32" customFormat="1" ht="20.25" customHeight="1" x14ac:dyDescent="0.25">
      <c r="A26" s="167">
        <v>1</v>
      </c>
      <c r="B26" s="602" t="s">
        <v>61</v>
      </c>
      <c r="C26" s="603"/>
      <c r="D26" s="168">
        <v>6865266</v>
      </c>
      <c r="E26" s="169">
        <v>1798474.94</v>
      </c>
      <c r="F26" s="170">
        <v>1656368.42</v>
      </c>
      <c r="G26" s="171">
        <f t="shared" ref="G26:G31" si="3">E26/D26*100</f>
        <v>26.196726244838874</v>
      </c>
      <c r="H26" s="172">
        <f t="shared" ref="H26:I30" si="4">D26-E26</f>
        <v>5066791.0600000005</v>
      </c>
      <c r="I26" s="173">
        <f t="shared" si="4"/>
        <v>142106.52000000002</v>
      </c>
      <c r="J26" s="172">
        <f>E26/F26*100-100</f>
        <v>8.5794028842931027</v>
      </c>
      <c r="K26" s="174"/>
      <c r="L26" s="109"/>
      <c r="M26" s="109"/>
    </row>
    <row r="27" spans="1:15" s="32" customFormat="1" ht="19.5" customHeight="1" x14ac:dyDescent="0.25">
      <c r="A27" s="112">
        <v>2</v>
      </c>
      <c r="B27" s="584" t="s">
        <v>62</v>
      </c>
      <c r="C27" s="585"/>
      <c r="D27" s="175">
        <v>1514233</v>
      </c>
      <c r="E27" s="176">
        <v>266674.28000000003</v>
      </c>
      <c r="F27" s="175">
        <v>235941.69</v>
      </c>
      <c r="G27" s="177">
        <f t="shared" si="3"/>
        <v>17.611178728768955</v>
      </c>
      <c r="H27" s="178">
        <f t="shared" si="4"/>
        <v>1247558.72</v>
      </c>
      <c r="I27" s="179">
        <f t="shared" si="4"/>
        <v>30732.590000000026</v>
      </c>
      <c r="J27" s="178">
        <f>E27/F27*100-100</f>
        <v>13.025502190816724</v>
      </c>
      <c r="K27" s="174"/>
      <c r="L27" s="109"/>
      <c r="M27" s="109"/>
    </row>
    <row r="28" spans="1:15" s="32" customFormat="1" ht="21" customHeight="1" x14ac:dyDescent="0.25">
      <c r="A28" s="112">
        <v>3</v>
      </c>
      <c r="B28" s="584" t="s">
        <v>32</v>
      </c>
      <c r="C28" s="585"/>
      <c r="D28" s="175">
        <v>225000</v>
      </c>
      <c r="E28" s="176">
        <v>37456.36</v>
      </c>
      <c r="F28" s="175">
        <v>34135</v>
      </c>
      <c r="G28" s="177">
        <f t="shared" si="3"/>
        <v>16.647271111111113</v>
      </c>
      <c r="H28" s="178">
        <f t="shared" si="4"/>
        <v>187543.64</v>
      </c>
      <c r="I28" s="179">
        <f t="shared" si="4"/>
        <v>3321.3600000000006</v>
      </c>
      <c r="J28" s="178">
        <f>E28/F28*100-100</f>
        <v>9.7300717738391711</v>
      </c>
      <c r="K28" s="174"/>
      <c r="L28" s="116"/>
      <c r="M28" s="109"/>
    </row>
    <row r="29" spans="1:15" s="32" customFormat="1" ht="19.5" customHeight="1" x14ac:dyDescent="0.25">
      <c r="A29" s="112">
        <v>4</v>
      </c>
      <c r="B29" s="584" t="s">
        <v>33</v>
      </c>
      <c r="C29" s="585"/>
      <c r="D29" s="175">
        <v>514157</v>
      </c>
      <c r="E29" s="176">
        <v>42182</v>
      </c>
      <c r="F29" s="175">
        <v>21689</v>
      </c>
      <c r="G29" s="177">
        <f t="shared" si="3"/>
        <v>8.2041088616901074</v>
      </c>
      <c r="H29" s="180">
        <f t="shared" si="4"/>
        <v>471975</v>
      </c>
      <c r="I29" s="179">
        <f t="shared" si="4"/>
        <v>20493</v>
      </c>
      <c r="J29" s="178">
        <f>E29/F29*100-100</f>
        <v>94.485683987274655</v>
      </c>
      <c r="K29" s="174"/>
      <c r="L29" s="116"/>
      <c r="M29" s="109"/>
    </row>
    <row r="30" spans="1:15" s="32" customFormat="1" ht="20.25" customHeight="1" x14ac:dyDescent="0.25">
      <c r="A30" s="112">
        <v>5</v>
      </c>
      <c r="B30" s="584" t="s">
        <v>34</v>
      </c>
      <c r="C30" s="585"/>
      <c r="D30" s="175">
        <v>3473583</v>
      </c>
      <c r="E30" s="176">
        <v>478188.72</v>
      </c>
      <c r="F30" s="175">
        <v>81636.2</v>
      </c>
      <c r="G30" s="177">
        <f t="shared" si="3"/>
        <v>13.76644001309311</v>
      </c>
      <c r="H30" s="178">
        <f t="shared" si="4"/>
        <v>2995394.2800000003</v>
      </c>
      <c r="I30" s="179">
        <f t="shared" si="4"/>
        <v>396552.51999999996</v>
      </c>
      <c r="J30" s="178">
        <f>E30/F30*100-100</f>
        <v>485.75573091349179</v>
      </c>
      <c r="K30" s="174"/>
      <c r="L30" s="116"/>
      <c r="M30" s="109"/>
    </row>
    <row r="31" spans="1:15" s="32" customFormat="1" ht="20.25" customHeight="1" thickBot="1" x14ac:dyDescent="0.3">
      <c r="A31" s="119">
        <v>6</v>
      </c>
      <c r="B31" s="181" t="s">
        <v>63</v>
      </c>
      <c r="C31" s="181"/>
      <c r="D31" s="182">
        <v>0</v>
      </c>
      <c r="E31" s="183">
        <v>0</v>
      </c>
      <c r="F31" s="182">
        <v>0</v>
      </c>
      <c r="G31" s="177" t="e">
        <f t="shared" si="3"/>
        <v>#DIV/0!</v>
      </c>
      <c r="H31" s="184">
        <f t="shared" ref="H31:I32" si="5">D31-E31</f>
        <v>0</v>
      </c>
      <c r="I31" s="179">
        <f t="shared" si="5"/>
        <v>0</v>
      </c>
      <c r="J31" s="178"/>
      <c r="K31" s="174"/>
      <c r="L31" s="116"/>
      <c r="M31" s="109"/>
      <c r="O31" s="116"/>
    </row>
    <row r="32" spans="1:15" s="191" customFormat="1" ht="23.25" customHeight="1" thickBot="1" x14ac:dyDescent="0.3">
      <c r="A32" s="185"/>
      <c r="B32" s="608" t="s">
        <v>64</v>
      </c>
      <c r="C32" s="609"/>
      <c r="D32" s="186">
        <f>SUM(D26:D31)</f>
        <v>12592239</v>
      </c>
      <c r="E32" s="186">
        <f>SUM(E26:E31)</f>
        <v>2622976.2999999998</v>
      </c>
      <c r="F32" s="186">
        <f>SUM(F26:F31)</f>
        <v>2029770.3099999998</v>
      </c>
      <c r="G32" s="187">
        <f t="shared" ref="G32" si="6">E32/D32*100</f>
        <v>20.83010257349785</v>
      </c>
      <c r="H32" s="186">
        <f t="shared" si="5"/>
        <v>9969262.6999999993</v>
      </c>
      <c r="I32" s="188">
        <f>E32-F32</f>
        <v>593205.99</v>
      </c>
      <c r="J32" s="189">
        <f t="shared" ref="J32" si="7">E32/F32*100-100</f>
        <v>29.22527672601538</v>
      </c>
      <c r="K32" s="190"/>
      <c r="M32" s="192"/>
    </row>
    <row r="33" spans="1:13" x14ac:dyDescent="0.2">
      <c r="A33" s="193"/>
      <c r="B33" s="194"/>
      <c r="D33" s="70"/>
      <c r="E33" s="67"/>
      <c r="F33" s="70"/>
      <c r="H33" s="195"/>
    </row>
    <row r="34" spans="1:13" x14ac:dyDescent="0.2">
      <c r="A34" s="196"/>
      <c r="D34" s="70"/>
      <c r="E34" s="70"/>
      <c r="F34" s="158"/>
      <c r="I34" s="197"/>
      <c r="L34" s="70"/>
    </row>
    <row r="35" spans="1:13" x14ac:dyDescent="0.2">
      <c r="A35" s="196"/>
      <c r="B35" s="70"/>
      <c r="E35" s="70"/>
      <c r="F35" s="70"/>
      <c r="H35" s="70"/>
      <c r="I35" s="70"/>
      <c r="L35" s="70"/>
    </row>
    <row r="36" spans="1:13" x14ac:dyDescent="0.2">
      <c r="A36" s="196"/>
      <c r="D36" s="70"/>
    </row>
    <row r="37" spans="1:13" hidden="1" x14ac:dyDescent="0.2">
      <c r="A37" s="196"/>
    </row>
    <row r="38" spans="1:13" ht="12.75" thickBot="1" x14ac:dyDescent="0.25">
      <c r="H38" s="70"/>
    </row>
    <row r="39" spans="1:13" ht="16.5" thickBot="1" x14ac:dyDescent="0.3">
      <c r="A39" s="92"/>
      <c r="B39" s="587" t="s">
        <v>65</v>
      </c>
      <c r="C39" s="588"/>
      <c r="D39" s="588"/>
      <c r="E39" s="589"/>
      <c r="F39" s="198"/>
      <c r="G39" s="94"/>
      <c r="H39" s="94"/>
      <c r="I39" s="94"/>
      <c r="J39" s="94"/>
    </row>
    <row r="40" spans="1:13" x14ac:dyDescent="0.2">
      <c r="A40" s="610" t="s">
        <v>66</v>
      </c>
      <c r="B40" s="611"/>
      <c r="C40" s="612"/>
      <c r="D40" s="619" t="s">
        <v>67</v>
      </c>
      <c r="E40" s="619" t="s">
        <v>68</v>
      </c>
      <c r="F40" s="622" t="s">
        <v>69</v>
      </c>
      <c r="G40" s="619" t="s">
        <v>70</v>
      </c>
      <c r="H40" s="622" t="s">
        <v>71</v>
      </c>
      <c r="I40" s="625" t="s">
        <v>72</v>
      </c>
      <c r="J40" s="619" t="s">
        <v>73</v>
      </c>
    </row>
    <row r="41" spans="1:13" x14ac:dyDescent="0.2">
      <c r="A41" s="613"/>
      <c r="B41" s="614"/>
      <c r="C41" s="615"/>
      <c r="D41" s="620"/>
      <c r="E41" s="620"/>
      <c r="F41" s="623"/>
      <c r="G41" s="620"/>
      <c r="H41" s="623"/>
      <c r="I41" s="626"/>
      <c r="J41" s="620"/>
    </row>
    <row r="42" spans="1:13" ht="26.25" customHeight="1" thickBot="1" x14ac:dyDescent="0.25">
      <c r="A42" s="613"/>
      <c r="B42" s="614"/>
      <c r="C42" s="615"/>
      <c r="D42" s="621"/>
      <c r="E42" s="621"/>
      <c r="F42" s="624"/>
      <c r="G42" s="621"/>
      <c r="H42" s="624"/>
      <c r="I42" s="627"/>
      <c r="J42" s="621"/>
    </row>
    <row r="43" spans="1:13" ht="15" customHeight="1" thickBot="1" x14ac:dyDescent="0.3">
      <c r="A43" s="616"/>
      <c r="B43" s="617"/>
      <c r="C43" s="618"/>
      <c r="D43" s="199">
        <v>1</v>
      </c>
      <c r="E43" s="200">
        <v>2</v>
      </c>
      <c r="F43" s="199">
        <v>3</v>
      </c>
      <c r="G43" s="200">
        <v>4</v>
      </c>
      <c r="H43" s="199" t="s">
        <v>4</v>
      </c>
      <c r="I43" s="201" t="s">
        <v>59</v>
      </c>
      <c r="J43" s="202" t="s">
        <v>74</v>
      </c>
    </row>
    <row r="44" spans="1:13" ht="15.75" x14ac:dyDescent="0.25">
      <c r="A44" s="203">
        <v>1</v>
      </c>
      <c r="B44" s="606" t="s">
        <v>37</v>
      </c>
      <c r="C44" s="607"/>
      <c r="D44" s="204"/>
      <c r="E44" s="205"/>
      <c r="F44" s="204"/>
      <c r="G44" s="205"/>
      <c r="H44" s="206" t="e">
        <f>F44/E44*100</f>
        <v>#DIV/0!</v>
      </c>
      <c r="I44" s="207">
        <f>E44-F44</f>
        <v>0</v>
      </c>
      <c r="J44" s="208" t="e">
        <f t="shared" ref="J44:J55" si="8">F44/G44*100-100</f>
        <v>#DIV/0!</v>
      </c>
    </row>
    <row r="45" spans="1:13" ht="15.75" x14ac:dyDescent="0.25">
      <c r="A45" s="209">
        <v>2</v>
      </c>
      <c r="B45" s="631" t="s">
        <v>75</v>
      </c>
      <c r="C45" s="632"/>
      <c r="D45" s="210"/>
      <c r="E45" s="211"/>
      <c r="F45" s="210"/>
      <c r="G45" s="211"/>
      <c r="H45" s="206" t="e">
        <f t="shared" ref="H45:H51" si="9">F45/E45*100</f>
        <v>#DIV/0!</v>
      </c>
      <c r="I45" s="207">
        <f t="shared" ref="I45:I51" si="10">E45-F45</f>
        <v>0</v>
      </c>
      <c r="J45" s="212" t="e">
        <f t="shared" si="8"/>
        <v>#DIV/0!</v>
      </c>
    </row>
    <row r="46" spans="1:13" ht="15.75" x14ac:dyDescent="0.25">
      <c r="A46" s="209">
        <v>3</v>
      </c>
      <c r="B46" s="631" t="s">
        <v>39</v>
      </c>
      <c r="C46" s="632"/>
      <c r="D46" s="210"/>
      <c r="E46" s="211"/>
      <c r="F46" s="210"/>
      <c r="G46" s="211"/>
      <c r="H46" s="206" t="e">
        <f t="shared" si="9"/>
        <v>#DIV/0!</v>
      </c>
      <c r="I46" s="207">
        <f t="shared" si="10"/>
        <v>0</v>
      </c>
      <c r="J46" s="212" t="e">
        <f t="shared" si="8"/>
        <v>#DIV/0!</v>
      </c>
    </row>
    <row r="47" spans="1:13" ht="15.75" x14ac:dyDescent="0.25">
      <c r="A47" s="209">
        <v>4</v>
      </c>
      <c r="B47" s="631" t="s">
        <v>76</v>
      </c>
      <c r="C47" s="632"/>
      <c r="D47" s="210"/>
      <c r="E47" s="211"/>
      <c r="F47" s="210"/>
      <c r="G47" s="211"/>
      <c r="H47" s="206" t="e">
        <f t="shared" si="9"/>
        <v>#DIV/0!</v>
      </c>
      <c r="I47" s="207">
        <f t="shared" si="10"/>
        <v>0</v>
      </c>
      <c r="J47" s="212" t="e">
        <f t="shared" si="8"/>
        <v>#DIV/0!</v>
      </c>
      <c r="L47" s="213"/>
      <c r="M47" s="213"/>
    </row>
    <row r="48" spans="1:13" ht="15.75" x14ac:dyDescent="0.25">
      <c r="A48" s="209">
        <v>5</v>
      </c>
      <c r="B48" s="631" t="s">
        <v>77</v>
      </c>
      <c r="C48" s="632"/>
      <c r="D48" s="210"/>
      <c r="E48" s="211"/>
      <c r="F48" s="210"/>
      <c r="G48" s="211"/>
      <c r="H48" s="206" t="e">
        <f t="shared" si="9"/>
        <v>#DIV/0!</v>
      </c>
      <c r="I48" s="207">
        <f t="shared" si="10"/>
        <v>0</v>
      </c>
      <c r="J48" s="212" t="e">
        <f t="shared" si="8"/>
        <v>#DIV/0!</v>
      </c>
      <c r="L48" s="213"/>
      <c r="M48" s="213"/>
    </row>
    <row r="49" spans="1:14" ht="15.75" x14ac:dyDescent="0.25">
      <c r="A49" s="209">
        <v>6</v>
      </c>
      <c r="B49" s="633" t="s">
        <v>78</v>
      </c>
      <c r="C49" s="634"/>
      <c r="D49" s="210"/>
      <c r="E49" s="211"/>
      <c r="F49" s="210"/>
      <c r="G49" s="211"/>
      <c r="H49" s="206" t="e">
        <f t="shared" si="9"/>
        <v>#DIV/0!</v>
      </c>
      <c r="I49" s="207">
        <f t="shared" si="10"/>
        <v>0</v>
      </c>
      <c r="J49" s="212" t="e">
        <f t="shared" si="8"/>
        <v>#DIV/0!</v>
      </c>
      <c r="L49" s="213"/>
      <c r="M49" s="213"/>
      <c r="N49" s="213"/>
    </row>
    <row r="50" spans="1:14" ht="15.75" x14ac:dyDescent="0.25">
      <c r="A50" s="209">
        <v>7</v>
      </c>
      <c r="B50" s="631" t="s">
        <v>79</v>
      </c>
      <c r="C50" s="632"/>
      <c r="D50" s="210"/>
      <c r="E50" s="211"/>
      <c r="F50" s="210"/>
      <c r="G50" s="211"/>
      <c r="H50" s="206" t="e">
        <f t="shared" si="9"/>
        <v>#DIV/0!</v>
      </c>
      <c r="I50" s="207">
        <f t="shared" si="10"/>
        <v>0</v>
      </c>
      <c r="J50" s="212" t="e">
        <f t="shared" si="8"/>
        <v>#DIV/0!</v>
      </c>
      <c r="L50" s="213"/>
      <c r="M50" s="213"/>
      <c r="N50" s="213"/>
    </row>
    <row r="51" spans="1:14" ht="16.5" thickBot="1" x14ac:dyDescent="0.3">
      <c r="A51" s="214">
        <v>9</v>
      </c>
      <c r="B51" s="635" t="s">
        <v>46</v>
      </c>
      <c r="C51" s="636"/>
      <c r="D51" s="215"/>
      <c r="E51" s="216"/>
      <c r="F51" s="215"/>
      <c r="G51" s="216"/>
      <c r="H51" s="206" t="e">
        <f t="shared" si="9"/>
        <v>#DIV/0!</v>
      </c>
      <c r="I51" s="207">
        <f t="shared" si="10"/>
        <v>0</v>
      </c>
      <c r="J51" s="217" t="e">
        <f t="shared" si="8"/>
        <v>#DIV/0!</v>
      </c>
      <c r="K51" s="52"/>
      <c r="L51" s="213"/>
      <c r="M51" s="213"/>
      <c r="N51" s="213"/>
    </row>
    <row r="52" spans="1:14" ht="16.5" thickBot="1" x14ac:dyDescent="0.3">
      <c r="A52" s="218"/>
      <c r="B52" s="637" t="s">
        <v>80</v>
      </c>
      <c r="C52" s="638"/>
      <c r="D52" s="219">
        <f>SUM(D44:D51)</f>
        <v>0</v>
      </c>
      <c r="E52" s="219">
        <f>SUM(E44:E51)</f>
        <v>0</v>
      </c>
      <c r="F52" s="220">
        <f>SUM(F44:F51)</f>
        <v>0</v>
      </c>
      <c r="G52" s="219">
        <f>SUM(G44:G51)</f>
        <v>0</v>
      </c>
      <c r="H52" s="221" t="e">
        <f>F52/E52*100</f>
        <v>#DIV/0!</v>
      </c>
      <c r="I52" s="222">
        <f>E52-F52</f>
        <v>0</v>
      </c>
      <c r="J52" s="219" t="e">
        <f t="shared" si="8"/>
        <v>#DIV/0!</v>
      </c>
      <c r="K52" s="195"/>
      <c r="L52" s="213"/>
      <c r="M52" s="213"/>
      <c r="N52" s="213"/>
    </row>
    <row r="53" spans="1:14" ht="15.75" x14ac:dyDescent="0.25">
      <c r="A53" s="223">
        <v>10</v>
      </c>
      <c r="B53" s="606" t="s">
        <v>81</v>
      </c>
      <c r="C53" s="639"/>
      <c r="D53" s="205"/>
      <c r="E53" s="205"/>
      <c r="F53" s="204"/>
      <c r="G53" s="205"/>
      <c r="H53" s="206" t="e">
        <f>F53/E53*100</f>
        <v>#DIV/0!</v>
      </c>
      <c r="I53" s="207">
        <f>E53-F53</f>
        <v>0</v>
      </c>
      <c r="J53" s="224" t="e">
        <f t="shared" si="8"/>
        <v>#DIV/0!</v>
      </c>
      <c r="L53" s="213"/>
      <c r="M53" s="213"/>
      <c r="N53" s="213"/>
    </row>
    <row r="54" spans="1:14" ht="16.5" thickBot="1" x14ac:dyDescent="0.3">
      <c r="A54" s="214">
        <v>11</v>
      </c>
      <c r="B54" s="635" t="s">
        <v>82</v>
      </c>
      <c r="C54" s="640"/>
      <c r="D54" s="216"/>
      <c r="E54" s="216"/>
      <c r="F54" s="215"/>
      <c r="G54" s="216"/>
      <c r="H54" s="225" t="e">
        <f>F54/E54*100</f>
        <v>#DIV/0!</v>
      </c>
      <c r="I54" s="226">
        <f>E54-F54</f>
        <v>0</v>
      </c>
      <c r="J54" s="217" t="e">
        <f t="shared" si="8"/>
        <v>#DIV/0!</v>
      </c>
      <c r="K54" s="70"/>
    </row>
    <row r="55" spans="1:14" s="32" customFormat="1" ht="21.75" customHeight="1" thickBot="1" x14ac:dyDescent="0.3">
      <c r="A55" s="227"/>
      <c r="B55" s="641" t="s">
        <v>83</v>
      </c>
      <c r="C55" s="642"/>
      <c r="D55" s="228">
        <f>D52+D53+D54</f>
        <v>0</v>
      </c>
      <c r="E55" s="228">
        <f>E52+E53+E54</f>
        <v>0</v>
      </c>
      <c r="F55" s="128">
        <f>F52+F53+F54</f>
        <v>0</v>
      </c>
      <c r="G55" s="228">
        <f>G52+G53+G54</f>
        <v>0</v>
      </c>
      <c r="H55" s="229" t="e">
        <f>F55/E55*100</f>
        <v>#DIV/0!</v>
      </c>
      <c r="I55" s="131">
        <f>E55-F55</f>
        <v>0</v>
      </c>
      <c r="J55" s="228" t="e">
        <f t="shared" si="8"/>
        <v>#DIV/0!</v>
      </c>
      <c r="K55" s="14"/>
      <c r="M55" s="109"/>
    </row>
    <row r="56" spans="1:14" x14ac:dyDescent="0.2">
      <c r="A56" s="230"/>
      <c r="B56" s="231"/>
      <c r="C56" s="231"/>
      <c r="D56" s="232"/>
      <c r="E56" s="233"/>
      <c r="F56" s="233"/>
      <c r="G56" s="233"/>
      <c r="H56" s="234"/>
      <c r="I56" s="232"/>
      <c r="J56" s="233"/>
      <c r="K56" s="52"/>
    </row>
    <row r="57" spans="1:14" x14ac:dyDescent="0.2">
      <c r="A57" s="230"/>
      <c r="B57" s="235"/>
      <c r="C57" s="231"/>
      <c r="D57" s="232"/>
      <c r="E57" s="233"/>
      <c r="F57" s="233"/>
      <c r="G57" s="233"/>
      <c r="H57" s="234"/>
      <c r="I57" s="232"/>
      <c r="J57" s="233"/>
      <c r="K57" s="52"/>
    </row>
    <row r="58" spans="1:14" x14ac:dyDescent="0.2">
      <c r="A58" s="230"/>
      <c r="B58" s="231"/>
      <c r="C58" s="231"/>
      <c r="D58" s="232"/>
      <c r="E58" s="233"/>
      <c r="F58" s="233"/>
      <c r="G58" s="233"/>
      <c r="H58" s="234"/>
      <c r="I58" s="232"/>
      <c r="J58" s="233"/>
      <c r="K58" s="52"/>
    </row>
    <row r="59" spans="1:14" x14ac:dyDescent="0.2">
      <c r="D59" s="236"/>
      <c r="E59" s="237"/>
      <c r="F59" s="238"/>
      <c r="G59" s="238"/>
      <c r="H59" s="238"/>
      <c r="I59" s="238"/>
      <c r="J59" s="238"/>
      <c r="K59" s="67"/>
    </row>
    <row r="60" spans="1:14" ht="12.75" thickBot="1" x14ac:dyDescent="0.25">
      <c r="D60" s="70"/>
      <c r="F60" s="70"/>
      <c r="J60" s="239"/>
    </row>
    <row r="61" spans="1:14" ht="12.75" thickBot="1" x14ac:dyDescent="0.25">
      <c r="B61" s="628" t="s">
        <v>84</v>
      </c>
      <c r="C61" s="629"/>
      <c r="D61" s="630"/>
    </row>
    <row r="62" spans="1:14" ht="12.75" thickBot="1" x14ac:dyDescent="0.25"/>
    <row r="63" spans="1:14" ht="15" customHeight="1" x14ac:dyDescent="0.2">
      <c r="A63" s="645" t="s">
        <v>28</v>
      </c>
      <c r="B63" s="646"/>
      <c r="C63" s="646"/>
      <c r="D63" s="651" t="s">
        <v>85</v>
      </c>
      <c r="E63" s="654" t="s">
        <v>86</v>
      </c>
      <c r="F63" s="654" t="s">
        <v>87</v>
      </c>
      <c r="G63" s="659" t="s">
        <v>88</v>
      </c>
      <c r="H63" s="654" t="s">
        <v>89</v>
      </c>
      <c r="I63" s="651" t="s">
        <v>90</v>
      </c>
    </row>
    <row r="64" spans="1:14" ht="15" customHeight="1" x14ac:dyDescent="0.2">
      <c r="A64" s="647"/>
      <c r="B64" s="648"/>
      <c r="C64" s="648"/>
      <c r="D64" s="652"/>
      <c r="E64" s="655"/>
      <c r="F64" s="655"/>
      <c r="G64" s="660"/>
      <c r="H64" s="655"/>
      <c r="I64" s="652"/>
    </row>
    <row r="65" spans="1:9" ht="15" customHeight="1" thickBot="1" x14ac:dyDescent="0.25">
      <c r="A65" s="649"/>
      <c r="B65" s="650"/>
      <c r="C65" s="650"/>
      <c r="D65" s="653"/>
      <c r="E65" s="656"/>
      <c r="F65" s="656"/>
      <c r="G65" s="661"/>
      <c r="H65" s="656"/>
      <c r="I65" s="653"/>
    </row>
    <row r="66" spans="1:9" ht="15" customHeight="1" x14ac:dyDescent="0.2">
      <c r="A66" s="240">
        <v>1</v>
      </c>
      <c r="B66" s="657" t="s">
        <v>37</v>
      </c>
      <c r="C66" s="658"/>
      <c r="D66" s="241"/>
      <c r="E66" s="242"/>
      <c r="F66" s="243"/>
      <c r="G66" s="243"/>
      <c r="H66" s="243"/>
      <c r="I66" s="244">
        <f>D66+E66+F66+G66+H66</f>
        <v>0</v>
      </c>
    </row>
    <row r="67" spans="1:9" x14ac:dyDescent="0.2">
      <c r="A67" s="245">
        <v>2</v>
      </c>
      <c r="B67" s="643" t="s">
        <v>38</v>
      </c>
      <c r="C67" s="644"/>
      <c r="D67" s="246"/>
      <c r="E67" s="247"/>
      <c r="F67" s="248"/>
      <c r="G67" s="248"/>
      <c r="H67" s="248"/>
      <c r="I67" s="249">
        <f t="shared" ref="I67:I73" si="11">D67+E67+F67+G67+H67</f>
        <v>0</v>
      </c>
    </row>
    <row r="68" spans="1:9" x14ac:dyDescent="0.2">
      <c r="A68" s="245">
        <v>3</v>
      </c>
      <c r="B68" s="643" t="s">
        <v>39</v>
      </c>
      <c r="C68" s="644"/>
      <c r="D68" s="246"/>
      <c r="E68" s="247"/>
      <c r="F68" s="248"/>
      <c r="G68" s="248"/>
      <c r="H68" s="248"/>
      <c r="I68" s="249">
        <f t="shared" si="11"/>
        <v>0</v>
      </c>
    </row>
    <row r="69" spans="1:9" x14ac:dyDescent="0.2">
      <c r="A69" s="245">
        <v>4</v>
      </c>
      <c r="B69" s="643" t="s">
        <v>91</v>
      </c>
      <c r="C69" s="644"/>
      <c r="D69" s="246"/>
      <c r="E69" s="247"/>
      <c r="F69" s="248"/>
      <c r="G69" s="248"/>
      <c r="H69" s="248"/>
      <c r="I69" s="249">
        <f t="shared" si="11"/>
        <v>0</v>
      </c>
    </row>
    <row r="70" spans="1:9" x14ac:dyDescent="0.2">
      <c r="A70" s="245">
        <v>5</v>
      </c>
      <c r="B70" s="643" t="s">
        <v>92</v>
      </c>
      <c r="C70" s="644"/>
      <c r="D70" s="246"/>
      <c r="E70" s="247"/>
      <c r="F70" s="248"/>
      <c r="G70" s="248"/>
      <c r="H70" s="248"/>
      <c r="I70" s="249">
        <f t="shared" si="11"/>
        <v>0</v>
      </c>
    </row>
    <row r="71" spans="1:9" x14ac:dyDescent="0.2">
      <c r="A71" s="245">
        <v>6</v>
      </c>
      <c r="B71" s="643" t="s">
        <v>78</v>
      </c>
      <c r="C71" s="644"/>
      <c r="D71" s="246"/>
      <c r="E71" s="247"/>
      <c r="F71" s="248"/>
      <c r="G71" s="248"/>
      <c r="H71" s="248"/>
      <c r="I71" s="249">
        <f t="shared" si="11"/>
        <v>0</v>
      </c>
    </row>
    <row r="72" spans="1:9" x14ac:dyDescent="0.2">
      <c r="A72" s="245">
        <v>7</v>
      </c>
      <c r="B72" s="643" t="s">
        <v>93</v>
      </c>
      <c r="C72" s="644"/>
      <c r="D72" s="246"/>
      <c r="E72" s="247"/>
      <c r="F72" s="248"/>
      <c r="G72" s="248"/>
      <c r="H72" s="248"/>
      <c r="I72" s="249">
        <f t="shared" si="11"/>
        <v>0</v>
      </c>
    </row>
    <row r="73" spans="1:9" ht="12.75" thickBot="1" x14ac:dyDescent="0.25">
      <c r="A73" s="250">
        <v>8</v>
      </c>
      <c r="B73" s="664" t="s">
        <v>46</v>
      </c>
      <c r="C73" s="665"/>
      <c r="D73" s="251"/>
      <c r="E73" s="252"/>
      <c r="F73" s="253"/>
      <c r="G73" s="253"/>
      <c r="H73" s="253"/>
      <c r="I73" s="249">
        <f t="shared" si="11"/>
        <v>0</v>
      </c>
    </row>
    <row r="74" spans="1:9" ht="12.75" thickBot="1" x14ac:dyDescent="0.25">
      <c r="A74" s="254"/>
      <c r="B74" s="666" t="s">
        <v>47</v>
      </c>
      <c r="C74" s="667"/>
      <c r="D74" s="255">
        <f>SUM(D66:D73)</f>
        <v>0</v>
      </c>
      <c r="E74" s="256">
        <f>SUM(E66:E73)</f>
        <v>0</v>
      </c>
      <c r="F74" s="255">
        <f>SUM(F66:F73)</f>
        <v>0</v>
      </c>
      <c r="G74" s="256">
        <f>SUM(G66:G73)</f>
        <v>0</v>
      </c>
      <c r="H74" s="255">
        <f>SUM(H66:H73)</f>
        <v>0</v>
      </c>
      <c r="I74" s="255">
        <f>D74+E74+F74+G74+H74</f>
        <v>0</v>
      </c>
    </row>
    <row r="75" spans="1:9" ht="12.75" thickBot="1" x14ac:dyDescent="0.25">
      <c r="A75" s="257">
        <v>9</v>
      </c>
      <c r="B75" s="668" t="s">
        <v>94</v>
      </c>
      <c r="C75" s="667"/>
      <c r="D75" s="258">
        <f>D76+D77+D78</f>
        <v>0</v>
      </c>
      <c r="E75" s="259">
        <f>E76+E77+E78</f>
        <v>0</v>
      </c>
      <c r="F75" s="259">
        <f>F76+F77+F78</f>
        <v>0</v>
      </c>
      <c r="G75" s="259">
        <f>G76+G77+G78</f>
        <v>0</v>
      </c>
      <c r="H75" s="259">
        <f>H76+H77+H78</f>
        <v>0</v>
      </c>
      <c r="I75" s="255">
        <f>D75+E75+F75+G75+H75</f>
        <v>0</v>
      </c>
    </row>
    <row r="76" spans="1:9" x14ac:dyDescent="0.2">
      <c r="A76" s="260">
        <v>9.1</v>
      </c>
      <c r="B76" s="261" t="s">
        <v>95</v>
      </c>
      <c r="C76" s="262"/>
      <c r="D76" s="263"/>
      <c r="E76" s="264"/>
      <c r="F76" s="265"/>
      <c r="G76" s="265"/>
      <c r="H76" s="265"/>
      <c r="I76" s="266">
        <f>D76+E76+F76+G76+H76</f>
        <v>0</v>
      </c>
    </row>
    <row r="77" spans="1:9" x14ac:dyDescent="0.2">
      <c r="A77" s="267">
        <v>9.1999999999999993</v>
      </c>
      <c r="B77" s="261" t="s">
        <v>96</v>
      </c>
      <c r="C77" s="262"/>
      <c r="D77" s="248"/>
      <c r="E77" s="268"/>
      <c r="F77" s="269"/>
      <c r="G77" s="269"/>
      <c r="H77" s="269"/>
      <c r="I77" s="270">
        <f>D77+E77+F77+G77+H77</f>
        <v>0</v>
      </c>
    </row>
    <row r="78" spans="1:9" ht="12.75" thickBot="1" x14ac:dyDescent="0.25">
      <c r="A78" s="267">
        <v>9.3000000000000007</v>
      </c>
      <c r="B78" s="271" t="s">
        <v>97</v>
      </c>
      <c r="C78" s="272"/>
      <c r="D78" s="253"/>
      <c r="E78" s="273"/>
      <c r="F78" s="274"/>
      <c r="G78" s="274"/>
      <c r="H78" s="274"/>
      <c r="I78" s="275">
        <f>D78+E78+F78+G78+H78</f>
        <v>0</v>
      </c>
    </row>
    <row r="79" spans="1:9" ht="12.75" thickBot="1" x14ac:dyDescent="0.25">
      <c r="A79" s="276">
        <v>10</v>
      </c>
      <c r="B79" s="628" t="s">
        <v>98</v>
      </c>
      <c r="C79" s="629"/>
      <c r="D79" s="277"/>
      <c r="E79" s="278"/>
      <c r="F79" s="279"/>
      <c r="G79" s="279"/>
      <c r="H79" s="279"/>
      <c r="I79" s="280">
        <v>0</v>
      </c>
    </row>
    <row r="80" spans="1:9" ht="14.25" customHeight="1" thickBot="1" x14ac:dyDescent="0.25">
      <c r="A80" s="281"/>
      <c r="B80" s="662" t="s">
        <v>83</v>
      </c>
      <c r="C80" s="663"/>
      <c r="D80" s="282">
        <f t="shared" ref="D80:I80" si="12">D74+D75+D79</f>
        <v>0</v>
      </c>
      <c r="E80" s="282">
        <f t="shared" si="12"/>
        <v>0</v>
      </c>
      <c r="F80" s="282">
        <f t="shared" si="12"/>
        <v>0</v>
      </c>
      <c r="G80" s="282">
        <f t="shared" si="12"/>
        <v>0</v>
      </c>
      <c r="H80" s="282">
        <f t="shared" si="12"/>
        <v>0</v>
      </c>
      <c r="I80" s="282">
        <f t="shared" si="12"/>
        <v>0</v>
      </c>
    </row>
    <row r="81" spans="5:9" x14ac:dyDescent="0.2">
      <c r="I81" s="70"/>
    </row>
    <row r="82" spans="5:9" x14ac:dyDescent="0.2">
      <c r="E82" s="70"/>
      <c r="I82" s="70"/>
    </row>
    <row r="83" spans="5:9" x14ac:dyDescent="0.2">
      <c r="H83" s="70"/>
      <c r="I83" s="70"/>
    </row>
    <row r="85" spans="5:9" x14ac:dyDescent="0.2">
      <c r="I85" s="70"/>
    </row>
  </sheetData>
  <mergeCells count="57">
    <mergeCell ref="B80:C80"/>
    <mergeCell ref="B71:C71"/>
    <mergeCell ref="B72:C72"/>
    <mergeCell ref="B73:C73"/>
    <mergeCell ref="B74:C74"/>
    <mergeCell ref="B75:C75"/>
    <mergeCell ref="B79:C79"/>
    <mergeCell ref="I63:I65"/>
    <mergeCell ref="B66:C66"/>
    <mergeCell ref="B67:C67"/>
    <mergeCell ref="B68:C68"/>
    <mergeCell ref="B69:C69"/>
    <mergeCell ref="G63:G65"/>
    <mergeCell ref="H63:H65"/>
    <mergeCell ref="B70:C70"/>
    <mergeCell ref="A63:C65"/>
    <mergeCell ref="D63:D65"/>
    <mergeCell ref="E63:E65"/>
    <mergeCell ref="F63:F65"/>
    <mergeCell ref="B61:D61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F40:F42"/>
    <mergeCell ref="G40:G42"/>
    <mergeCell ref="H40:H42"/>
    <mergeCell ref="I40:I42"/>
    <mergeCell ref="J40:J42"/>
    <mergeCell ref="B44:C44"/>
    <mergeCell ref="B28:C28"/>
    <mergeCell ref="B29:C29"/>
    <mergeCell ref="B30:C30"/>
    <mergeCell ref="B32:C32"/>
    <mergeCell ref="B39:E39"/>
    <mergeCell ref="A40:C43"/>
    <mergeCell ref="D40:D42"/>
    <mergeCell ref="E40:E42"/>
    <mergeCell ref="G22:G24"/>
    <mergeCell ref="H22:H24"/>
    <mergeCell ref="I22:I24"/>
    <mergeCell ref="J22:J24"/>
    <mergeCell ref="B26:C26"/>
    <mergeCell ref="E22:E24"/>
    <mergeCell ref="F22:F24"/>
    <mergeCell ref="B27:C27"/>
    <mergeCell ref="B1:C1"/>
    <mergeCell ref="B19:D19"/>
    <mergeCell ref="A22:C25"/>
    <mergeCell ref="D22:D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7460C-7FCC-494C-8BB9-A361BC890139}">
  <dimension ref="A1:P37"/>
  <sheetViews>
    <sheetView workbookViewId="0">
      <selection activeCell="J12" sqref="J12"/>
    </sheetView>
  </sheetViews>
  <sheetFormatPr defaultRowHeight="15" x14ac:dyDescent="0.25"/>
  <cols>
    <col min="1" max="1" width="10.85546875" style="75" customWidth="1"/>
    <col min="2" max="2" width="30.5703125" customWidth="1"/>
    <col min="3" max="3" width="13.7109375" customWidth="1"/>
    <col min="4" max="4" width="18.85546875" style="90" customWidth="1"/>
    <col min="5" max="5" width="15.28515625" customWidth="1"/>
    <col min="6" max="6" width="17.28515625" customWidth="1"/>
    <col min="7" max="7" width="15.42578125" customWidth="1"/>
    <col min="8" max="8" width="17.7109375" customWidth="1"/>
    <col min="9" max="9" width="18.140625" customWidth="1"/>
    <col min="10" max="10" width="18.42578125" customWidth="1"/>
    <col min="11" max="11" width="14.42578125" customWidth="1"/>
    <col min="12" max="12" width="11.85546875" customWidth="1"/>
    <col min="13" max="13" width="11.140625" customWidth="1"/>
    <col min="14" max="14" width="20.140625" customWidth="1"/>
    <col min="15" max="15" width="11" customWidth="1"/>
    <col min="16" max="16" width="13.42578125" customWidth="1"/>
    <col min="18" max="18" width="10.5703125" bestFit="1" customWidth="1"/>
    <col min="257" max="257" width="10.85546875" customWidth="1"/>
    <col min="258" max="258" width="30.5703125" customWidth="1"/>
    <col min="259" max="259" width="13.7109375" customWidth="1"/>
    <col min="260" max="260" width="16.42578125" customWidth="1"/>
    <col min="261" max="261" width="15.28515625" customWidth="1"/>
    <col min="262" max="262" width="17.28515625" customWidth="1"/>
    <col min="263" max="263" width="15.42578125" customWidth="1"/>
    <col min="264" max="264" width="17.7109375" customWidth="1"/>
    <col min="265" max="265" width="18.140625" customWidth="1"/>
    <col min="266" max="266" width="18.42578125" customWidth="1"/>
    <col min="267" max="267" width="14.42578125" customWidth="1"/>
    <col min="268" max="268" width="11.85546875" customWidth="1"/>
    <col min="269" max="269" width="11.140625" customWidth="1"/>
    <col min="270" max="270" width="20.140625" customWidth="1"/>
    <col min="271" max="271" width="11" customWidth="1"/>
    <col min="272" max="272" width="13.42578125" customWidth="1"/>
    <col min="274" max="274" width="10.5703125" bestFit="1" customWidth="1"/>
    <col min="513" max="513" width="10.85546875" customWidth="1"/>
    <col min="514" max="514" width="30.5703125" customWidth="1"/>
    <col min="515" max="515" width="13.7109375" customWidth="1"/>
    <col min="516" max="516" width="16.42578125" customWidth="1"/>
    <col min="517" max="517" width="15.28515625" customWidth="1"/>
    <col min="518" max="518" width="17.28515625" customWidth="1"/>
    <col min="519" max="519" width="15.42578125" customWidth="1"/>
    <col min="520" max="520" width="17.7109375" customWidth="1"/>
    <col min="521" max="521" width="18.140625" customWidth="1"/>
    <col min="522" max="522" width="18.42578125" customWidth="1"/>
    <col min="523" max="523" width="14.42578125" customWidth="1"/>
    <col min="524" max="524" width="11.85546875" customWidth="1"/>
    <col min="525" max="525" width="11.140625" customWidth="1"/>
    <col min="526" max="526" width="20.140625" customWidth="1"/>
    <col min="527" max="527" width="11" customWidth="1"/>
    <col min="528" max="528" width="13.42578125" customWidth="1"/>
    <col min="530" max="530" width="10.5703125" bestFit="1" customWidth="1"/>
    <col min="769" max="769" width="10.85546875" customWidth="1"/>
    <col min="770" max="770" width="30.5703125" customWidth="1"/>
    <col min="771" max="771" width="13.7109375" customWidth="1"/>
    <col min="772" max="772" width="16.42578125" customWidth="1"/>
    <col min="773" max="773" width="15.28515625" customWidth="1"/>
    <col min="774" max="774" width="17.28515625" customWidth="1"/>
    <col min="775" max="775" width="15.42578125" customWidth="1"/>
    <col min="776" max="776" width="17.7109375" customWidth="1"/>
    <col min="777" max="777" width="18.140625" customWidth="1"/>
    <col min="778" max="778" width="18.42578125" customWidth="1"/>
    <col min="779" max="779" width="14.42578125" customWidth="1"/>
    <col min="780" max="780" width="11.85546875" customWidth="1"/>
    <col min="781" max="781" width="11.140625" customWidth="1"/>
    <col min="782" max="782" width="20.140625" customWidth="1"/>
    <col min="783" max="783" width="11" customWidth="1"/>
    <col min="784" max="784" width="13.42578125" customWidth="1"/>
    <col min="786" max="786" width="10.5703125" bestFit="1" customWidth="1"/>
    <col min="1025" max="1025" width="10.85546875" customWidth="1"/>
    <col min="1026" max="1026" width="30.5703125" customWidth="1"/>
    <col min="1027" max="1027" width="13.7109375" customWidth="1"/>
    <col min="1028" max="1028" width="16.42578125" customWidth="1"/>
    <col min="1029" max="1029" width="15.28515625" customWidth="1"/>
    <col min="1030" max="1030" width="17.28515625" customWidth="1"/>
    <col min="1031" max="1031" width="15.42578125" customWidth="1"/>
    <col min="1032" max="1032" width="17.7109375" customWidth="1"/>
    <col min="1033" max="1033" width="18.140625" customWidth="1"/>
    <col min="1034" max="1034" width="18.42578125" customWidth="1"/>
    <col min="1035" max="1035" width="14.42578125" customWidth="1"/>
    <col min="1036" max="1036" width="11.85546875" customWidth="1"/>
    <col min="1037" max="1037" width="11.140625" customWidth="1"/>
    <col min="1038" max="1038" width="20.140625" customWidth="1"/>
    <col min="1039" max="1039" width="11" customWidth="1"/>
    <col min="1040" max="1040" width="13.42578125" customWidth="1"/>
    <col min="1042" max="1042" width="10.5703125" bestFit="1" customWidth="1"/>
    <col min="1281" max="1281" width="10.85546875" customWidth="1"/>
    <col min="1282" max="1282" width="30.5703125" customWidth="1"/>
    <col min="1283" max="1283" width="13.7109375" customWidth="1"/>
    <col min="1284" max="1284" width="16.42578125" customWidth="1"/>
    <col min="1285" max="1285" width="15.28515625" customWidth="1"/>
    <col min="1286" max="1286" width="17.28515625" customWidth="1"/>
    <col min="1287" max="1287" width="15.42578125" customWidth="1"/>
    <col min="1288" max="1288" width="17.7109375" customWidth="1"/>
    <col min="1289" max="1289" width="18.140625" customWidth="1"/>
    <col min="1290" max="1290" width="18.42578125" customWidth="1"/>
    <col min="1291" max="1291" width="14.42578125" customWidth="1"/>
    <col min="1292" max="1292" width="11.85546875" customWidth="1"/>
    <col min="1293" max="1293" width="11.140625" customWidth="1"/>
    <col min="1294" max="1294" width="20.140625" customWidth="1"/>
    <col min="1295" max="1295" width="11" customWidth="1"/>
    <col min="1296" max="1296" width="13.42578125" customWidth="1"/>
    <col min="1298" max="1298" width="10.5703125" bestFit="1" customWidth="1"/>
    <col min="1537" max="1537" width="10.85546875" customWidth="1"/>
    <col min="1538" max="1538" width="30.5703125" customWidth="1"/>
    <col min="1539" max="1539" width="13.7109375" customWidth="1"/>
    <col min="1540" max="1540" width="16.42578125" customWidth="1"/>
    <col min="1541" max="1541" width="15.28515625" customWidth="1"/>
    <col min="1542" max="1542" width="17.28515625" customWidth="1"/>
    <col min="1543" max="1543" width="15.42578125" customWidth="1"/>
    <col min="1544" max="1544" width="17.7109375" customWidth="1"/>
    <col min="1545" max="1545" width="18.140625" customWidth="1"/>
    <col min="1546" max="1546" width="18.42578125" customWidth="1"/>
    <col min="1547" max="1547" width="14.42578125" customWidth="1"/>
    <col min="1548" max="1548" width="11.85546875" customWidth="1"/>
    <col min="1549" max="1549" width="11.140625" customWidth="1"/>
    <col min="1550" max="1550" width="20.140625" customWidth="1"/>
    <col min="1551" max="1551" width="11" customWidth="1"/>
    <col min="1552" max="1552" width="13.42578125" customWidth="1"/>
    <col min="1554" max="1554" width="10.5703125" bestFit="1" customWidth="1"/>
    <col min="1793" max="1793" width="10.85546875" customWidth="1"/>
    <col min="1794" max="1794" width="30.5703125" customWidth="1"/>
    <col min="1795" max="1795" width="13.7109375" customWidth="1"/>
    <col min="1796" max="1796" width="16.42578125" customWidth="1"/>
    <col min="1797" max="1797" width="15.28515625" customWidth="1"/>
    <col min="1798" max="1798" width="17.28515625" customWidth="1"/>
    <col min="1799" max="1799" width="15.42578125" customWidth="1"/>
    <col min="1800" max="1800" width="17.7109375" customWidth="1"/>
    <col min="1801" max="1801" width="18.140625" customWidth="1"/>
    <col min="1802" max="1802" width="18.42578125" customWidth="1"/>
    <col min="1803" max="1803" width="14.42578125" customWidth="1"/>
    <col min="1804" max="1804" width="11.85546875" customWidth="1"/>
    <col min="1805" max="1805" width="11.140625" customWidth="1"/>
    <col min="1806" max="1806" width="20.140625" customWidth="1"/>
    <col min="1807" max="1807" width="11" customWidth="1"/>
    <col min="1808" max="1808" width="13.42578125" customWidth="1"/>
    <col min="1810" max="1810" width="10.5703125" bestFit="1" customWidth="1"/>
    <col min="2049" max="2049" width="10.85546875" customWidth="1"/>
    <col min="2050" max="2050" width="30.5703125" customWidth="1"/>
    <col min="2051" max="2051" width="13.7109375" customWidth="1"/>
    <col min="2052" max="2052" width="16.42578125" customWidth="1"/>
    <col min="2053" max="2053" width="15.28515625" customWidth="1"/>
    <col min="2054" max="2054" width="17.28515625" customWidth="1"/>
    <col min="2055" max="2055" width="15.42578125" customWidth="1"/>
    <col min="2056" max="2056" width="17.7109375" customWidth="1"/>
    <col min="2057" max="2057" width="18.140625" customWidth="1"/>
    <col min="2058" max="2058" width="18.42578125" customWidth="1"/>
    <col min="2059" max="2059" width="14.42578125" customWidth="1"/>
    <col min="2060" max="2060" width="11.85546875" customWidth="1"/>
    <col min="2061" max="2061" width="11.140625" customWidth="1"/>
    <col min="2062" max="2062" width="20.140625" customWidth="1"/>
    <col min="2063" max="2063" width="11" customWidth="1"/>
    <col min="2064" max="2064" width="13.42578125" customWidth="1"/>
    <col min="2066" max="2066" width="10.5703125" bestFit="1" customWidth="1"/>
    <col min="2305" max="2305" width="10.85546875" customWidth="1"/>
    <col min="2306" max="2306" width="30.5703125" customWidth="1"/>
    <col min="2307" max="2307" width="13.7109375" customWidth="1"/>
    <col min="2308" max="2308" width="16.42578125" customWidth="1"/>
    <col min="2309" max="2309" width="15.28515625" customWidth="1"/>
    <col min="2310" max="2310" width="17.28515625" customWidth="1"/>
    <col min="2311" max="2311" width="15.42578125" customWidth="1"/>
    <col min="2312" max="2312" width="17.7109375" customWidth="1"/>
    <col min="2313" max="2313" width="18.140625" customWidth="1"/>
    <col min="2314" max="2314" width="18.42578125" customWidth="1"/>
    <col min="2315" max="2315" width="14.42578125" customWidth="1"/>
    <col min="2316" max="2316" width="11.85546875" customWidth="1"/>
    <col min="2317" max="2317" width="11.140625" customWidth="1"/>
    <col min="2318" max="2318" width="20.140625" customWidth="1"/>
    <col min="2319" max="2319" width="11" customWidth="1"/>
    <col min="2320" max="2320" width="13.42578125" customWidth="1"/>
    <col min="2322" max="2322" width="10.5703125" bestFit="1" customWidth="1"/>
    <col min="2561" max="2561" width="10.85546875" customWidth="1"/>
    <col min="2562" max="2562" width="30.5703125" customWidth="1"/>
    <col min="2563" max="2563" width="13.7109375" customWidth="1"/>
    <col min="2564" max="2564" width="16.42578125" customWidth="1"/>
    <col min="2565" max="2565" width="15.28515625" customWidth="1"/>
    <col min="2566" max="2566" width="17.28515625" customWidth="1"/>
    <col min="2567" max="2567" width="15.42578125" customWidth="1"/>
    <col min="2568" max="2568" width="17.7109375" customWidth="1"/>
    <col min="2569" max="2569" width="18.140625" customWidth="1"/>
    <col min="2570" max="2570" width="18.42578125" customWidth="1"/>
    <col min="2571" max="2571" width="14.42578125" customWidth="1"/>
    <col min="2572" max="2572" width="11.85546875" customWidth="1"/>
    <col min="2573" max="2573" width="11.140625" customWidth="1"/>
    <col min="2574" max="2574" width="20.140625" customWidth="1"/>
    <col min="2575" max="2575" width="11" customWidth="1"/>
    <col min="2576" max="2576" width="13.42578125" customWidth="1"/>
    <col min="2578" max="2578" width="10.5703125" bestFit="1" customWidth="1"/>
    <col min="2817" max="2817" width="10.85546875" customWidth="1"/>
    <col min="2818" max="2818" width="30.5703125" customWidth="1"/>
    <col min="2819" max="2819" width="13.7109375" customWidth="1"/>
    <col min="2820" max="2820" width="16.42578125" customWidth="1"/>
    <col min="2821" max="2821" width="15.28515625" customWidth="1"/>
    <col min="2822" max="2822" width="17.28515625" customWidth="1"/>
    <col min="2823" max="2823" width="15.42578125" customWidth="1"/>
    <col min="2824" max="2824" width="17.7109375" customWidth="1"/>
    <col min="2825" max="2825" width="18.140625" customWidth="1"/>
    <col min="2826" max="2826" width="18.42578125" customWidth="1"/>
    <col min="2827" max="2827" width="14.42578125" customWidth="1"/>
    <col min="2828" max="2828" width="11.85546875" customWidth="1"/>
    <col min="2829" max="2829" width="11.140625" customWidth="1"/>
    <col min="2830" max="2830" width="20.140625" customWidth="1"/>
    <col min="2831" max="2831" width="11" customWidth="1"/>
    <col min="2832" max="2832" width="13.42578125" customWidth="1"/>
    <col min="2834" max="2834" width="10.5703125" bestFit="1" customWidth="1"/>
    <col min="3073" max="3073" width="10.85546875" customWidth="1"/>
    <col min="3074" max="3074" width="30.5703125" customWidth="1"/>
    <col min="3075" max="3075" width="13.7109375" customWidth="1"/>
    <col min="3076" max="3076" width="16.42578125" customWidth="1"/>
    <col min="3077" max="3077" width="15.28515625" customWidth="1"/>
    <col min="3078" max="3078" width="17.28515625" customWidth="1"/>
    <col min="3079" max="3079" width="15.42578125" customWidth="1"/>
    <col min="3080" max="3080" width="17.7109375" customWidth="1"/>
    <col min="3081" max="3081" width="18.140625" customWidth="1"/>
    <col min="3082" max="3082" width="18.42578125" customWidth="1"/>
    <col min="3083" max="3083" width="14.42578125" customWidth="1"/>
    <col min="3084" max="3084" width="11.85546875" customWidth="1"/>
    <col min="3085" max="3085" width="11.140625" customWidth="1"/>
    <col min="3086" max="3086" width="20.140625" customWidth="1"/>
    <col min="3087" max="3087" width="11" customWidth="1"/>
    <col min="3088" max="3088" width="13.42578125" customWidth="1"/>
    <col min="3090" max="3090" width="10.5703125" bestFit="1" customWidth="1"/>
    <col min="3329" max="3329" width="10.85546875" customWidth="1"/>
    <col min="3330" max="3330" width="30.5703125" customWidth="1"/>
    <col min="3331" max="3331" width="13.7109375" customWidth="1"/>
    <col min="3332" max="3332" width="16.42578125" customWidth="1"/>
    <col min="3333" max="3333" width="15.28515625" customWidth="1"/>
    <col min="3334" max="3334" width="17.28515625" customWidth="1"/>
    <col min="3335" max="3335" width="15.42578125" customWidth="1"/>
    <col min="3336" max="3336" width="17.7109375" customWidth="1"/>
    <col min="3337" max="3337" width="18.140625" customWidth="1"/>
    <col min="3338" max="3338" width="18.42578125" customWidth="1"/>
    <col min="3339" max="3339" width="14.42578125" customWidth="1"/>
    <col min="3340" max="3340" width="11.85546875" customWidth="1"/>
    <col min="3341" max="3341" width="11.140625" customWidth="1"/>
    <col min="3342" max="3342" width="20.140625" customWidth="1"/>
    <col min="3343" max="3343" width="11" customWidth="1"/>
    <col min="3344" max="3344" width="13.42578125" customWidth="1"/>
    <col min="3346" max="3346" width="10.5703125" bestFit="1" customWidth="1"/>
    <col min="3585" max="3585" width="10.85546875" customWidth="1"/>
    <col min="3586" max="3586" width="30.5703125" customWidth="1"/>
    <col min="3587" max="3587" width="13.7109375" customWidth="1"/>
    <col min="3588" max="3588" width="16.42578125" customWidth="1"/>
    <col min="3589" max="3589" width="15.28515625" customWidth="1"/>
    <col min="3590" max="3590" width="17.28515625" customWidth="1"/>
    <col min="3591" max="3591" width="15.42578125" customWidth="1"/>
    <col min="3592" max="3592" width="17.7109375" customWidth="1"/>
    <col min="3593" max="3593" width="18.140625" customWidth="1"/>
    <col min="3594" max="3594" width="18.42578125" customWidth="1"/>
    <col min="3595" max="3595" width="14.42578125" customWidth="1"/>
    <col min="3596" max="3596" width="11.85546875" customWidth="1"/>
    <col min="3597" max="3597" width="11.140625" customWidth="1"/>
    <col min="3598" max="3598" width="20.140625" customWidth="1"/>
    <col min="3599" max="3599" width="11" customWidth="1"/>
    <col min="3600" max="3600" width="13.42578125" customWidth="1"/>
    <col min="3602" max="3602" width="10.5703125" bestFit="1" customWidth="1"/>
    <col min="3841" max="3841" width="10.85546875" customWidth="1"/>
    <col min="3842" max="3842" width="30.5703125" customWidth="1"/>
    <col min="3843" max="3843" width="13.7109375" customWidth="1"/>
    <col min="3844" max="3844" width="16.42578125" customWidth="1"/>
    <col min="3845" max="3845" width="15.28515625" customWidth="1"/>
    <col min="3846" max="3846" width="17.28515625" customWidth="1"/>
    <col min="3847" max="3847" width="15.42578125" customWidth="1"/>
    <col min="3848" max="3848" width="17.7109375" customWidth="1"/>
    <col min="3849" max="3849" width="18.140625" customWidth="1"/>
    <col min="3850" max="3850" width="18.42578125" customWidth="1"/>
    <col min="3851" max="3851" width="14.42578125" customWidth="1"/>
    <col min="3852" max="3852" width="11.85546875" customWidth="1"/>
    <col min="3853" max="3853" width="11.140625" customWidth="1"/>
    <col min="3854" max="3854" width="20.140625" customWidth="1"/>
    <col min="3855" max="3855" width="11" customWidth="1"/>
    <col min="3856" max="3856" width="13.42578125" customWidth="1"/>
    <col min="3858" max="3858" width="10.5703125" bestFit="1" customWidth="1"/>
    <col min="4097" max="4097" width="10.85546875" customWidth="1"/>
    <col min="4098" max="4098" width="30.5703125" customWidth="1"/>
    <col min="4099" max="4099" width="13.7109375" customWidth="1"/>
    <col min="4100" max="4100" width="16.42578125" customWidth="1"/>
    <col min="4101" max="4101" width="15.28515625" customWidth="1"/>
    <col min="4102" max="4102" width="17.28515625" customWidth="1"/>
    <col min="4103" max="4103" width="15.42578125" customWidth="1"/>
    <col min="4104" max="4104" width="17.7109375" customWidth="1"/>
    <col min="4105" max="4105" width="18.140625" customWidth="1"/>
    <col min="4106" max="4106" width="18.42578125" customWidth="1"/>
    <col min="4107" max="4107" width="14.42578125" customWidth="1"/>
    <col min="4108" max="4108" width="11.85546875" customWidth="1"/>
    <col min="4109" max="4109" width="11.140625" customWidth="1"/>
    <col min="4110" max="4110" width="20.140625" customWidth="1"/>
    <col min="4111" max="4111" width="11" customWidth="1"/>
    <col min="4112" max="4112" width="13.42578125" customWidth="1"/>
    <col min="4114" max="4114" width="10.5703125" bestFit="1" customWidth="1"/>
    <col min="4353" max="4353" width="10.85546875" customWidth="1"/>
    <col min="4354" max="4354" width="30.5703125" customWidth="1"/>
    <col min="4355" max="4355" width="13.7109375" customWidth="1"/>
    <col min="4356" max="4356" width="16.42578125" customWidth="1"/>
    <col min="4357" max="4357" width="15.28515625" customWidth="1"/>
    <col min="4358" max="4358" width="17.28515625" customWidth="1"/>
    <col min="4359" max="4359" width="15.42578125" customWidth="1"/>
    <col min="4360" max="4360" width="17.7109375" customWidth="1"/>
    <col min="4361" max="4361" width="18.140625" customWidth="1"/>
    <col min="4362" max="4362" width="18.42578125" customWidth="1"/>
    <col min="4363" max="4363" width="14.42578125" customWidth="1"/>
    <col min="4364" max="4364" width="11.85546875" customWidth="1"/>
    <col min="4365" max="4365" width="11.140625" customWidth="1"/>
    <col min="4366" max="4366" width="20.140625" customWidth="1"/>
    <col min="4367" max="4367" width="11" customWidth="1"/>
    <col min="4368" max="4368" width="13.42578125" customWidth="1"/>
    <col min="4370" max="4370" width="10.5703125" bestFit="1" customWidth="1"/>
    <col min="4609" max="4609" width="10.85546875" customWidth="1"/>
    <col min="4610" max="4610" width="30.5703125" customWidth="1"/>
    <col min="4611" max="4611" width="13.7109375" customWidth="1"/>
    <col min="4612" max="4612" width="16.42578125" customWidth="1"/>
    <col min="4613" max="4613" width="15.28515625" customWidth="1"/>
    <col min="4614" max="4614" width="17.28515625" customWidth="1"/>
    <col min="4615" max="4615" width="15.42578125" customWidth="1"/>
    <col min="4616" max="4616" width="17.7109375" customWidth="1"/>
    <col min="4617" max="4617" width="18.140625" customWidth="1"/>
    <col min="4618" max="4618" width="18.42578125" customWidth="1"/>
    <col min="4619" max="4619" width="14.42578125" customWidth="1"/>
    <col min="4620" max="4620" width="11.85546875" customWidth="1"/>
    <col min="4621" max="4621" width="11.140625" customWidth="1"/>
    <col min="4622" max="4622" width="20.140625" customWidth="1"/>
    <col min="4623" max="4623" width="11" customWidth="1"/>
    <col min="4624" max="4624" width="13.42578125" customWidth="1"/>
    <col min="4626" max="4626" width="10.5703125" bestFit="1" customWidth="1"/>
    <col min="4865" max="4865" width="10.85546875" customWidth="1"/>
    <col min="4866" max="4866" width="30.5703125" customWidth="1"/>
    <col min="4867" max="4867" width="13.7109375" customWidth="1"/>
    <col min="4868" max="4868" width="16.42578125" customWidth="1"/>
    <col min="4869" max="4869" width="15.28515625" customWidth="1"/>
    <col min="4870" max="4870" width="17.28515625" customWidth="1"/>
    <col min="4871" max="4871" width="15.42578125" customWidth="1"/>
    <col min="4872" max="4872" width="17.7109375" customWidth="1"/>
    <col min="4873" max="4873" width="18.140625" customWidth="1"/>
    <col min="4874" max="4874" width="18.42578125" customWidth="1"/>
    <col min="4875" max="4875" width="14.42578125" customWidth="1"/>
    <col min="4876" max="4876" width="11.85546875" customWidth="1"/>
    <col min="4877" max="4877" width="11.140625" customWidth="1"/>
    <col min="4878" max="4878" width="20.140625" customWidth="1"/>
    <col min="4879" max="4879" width="11" customWidth="1"/>
    <col min="4880" max="4880" width="13.42578125" customWidth="1"/>
    <col min="4882" max="4882" width="10.5703125" bestFit="1" customWidth="1"/>
    <col min="5121" max="5121" width="10.85546875" customWidth="1"/>
    <col min="5122" max="5122" width="30.5703125" customWidth="1"/>
    <col min="5123" max="5123" width="13.7109375" customWidth="1"/>
    <col min="5124" max="5124" width="16.42578125" customWidth="1"/>
    <col min="5125" max="5125" width="15.28515625" customWidth="1"/>
    <col min="5126" max="5126" width="17.28515625" customWidth="1"/>
    <col min="5127" max="5127" width="15.42578125" customWidth="1"/>
    <col min="5128" max="5128" width="17.7109375" customWidth="1"/>
    <col min="5129" max="5129" width="18.140625" customWidth="1"/>
    <col min="5130" max="5130" width="18.42578125" customWidth="1"/>
    <col min="5131" max="5131" width="14.42578125" customWidth="1"/>
    <col min="5132" max="5132" width="11.85546875" customWidth="1"/>
    <col min="5133" max="5133" width="11.140625" customWidth="1"/>
    <col min="5134" max="5134" width="20.140625" customWidth="1"/>
    <col min="5135" max="5135" width="11" customWidth="1"/>
    <col min="5136" max="5136" width="13.42578125" customWidth="1"/>
    <col min="5138" max="5138" width="10.5703125" bestFit="1" customWidth="1"/>
    <col min="5377" max="5377" width="10.85546875" customWidth="1"/>
    <col min="5378" max="5378" width="30.5703125" customWidth="1"/>
    <col min="5379" max="5379" width="13.7109375" customWidth="1"/>
    <col min="5380" max="5380" width="16.42578125" customWidth="1"/>
    <col min="5381" max="5381" width="15.28515625" customWidth="1"/>
    <col min="5382" max="5382" width="17.28515625" customWidth="1"/>
    <col min="5383" max="5383" width="15.42578125" customWidth="1"/>
    <col min="5384" max="5384" width="17.7109375" customWidth="1"/>
    <col min="5385" max="5385" width="18.140625" customWidth="1"/>
    <col min="5386" max="5386" width="18.42578125" customWidth="1"/>
    <col min="5387" max="5387" width="14.42578125" customWidth="1"/>
    <col min="5388" max="5388" width="11.85546875" customWidth="1"/>
    <col min="5389" max="5389" width="11.140625" customWidth="1"/>
    <col min="5390" max="5390" width="20.140625" customWidth="1"/>
    <col min="5391" max="5391" width="11" customWidth="1"/>
    <col min="5392" max="5392" width="13.42578125" customWidth="1"/>
    <col min="5394" max="5394" width="10.5703125" bestFit="1" customWidth="1"/>
    <col min="5633" max="5633" width="10.85546875" customWidth="1"/>
    <col min="5634" max="5634" width="30.5703125" customWidth="1"/>
    <col min="5635" max="5635" width="13.7109375" customWidth="1"/>
    <col min="5636" max="5636" width="16.42578125" customWidth="1"/>
    <col min="5637" max="5637" width="15.28515625" customWidth="1"/>
    <col min="5638" max="5638" width="17.28515625" customWidth="1"/>
    <col min="5639" max="5639" width="15.42578125" customWidth="1"/>
    <col min="5640" max="5640" width="17.7109375" customWidth="1"/>
    <col min="5641" max="5641" width="18.140625" customWidth="1"/>
    <col min="5642" max="5642" width="18.42578125" customWidth="1"/>
    <col min="5643" max="5643" width="14.42578125" customWidth="1"/>
    <col min="5644" max="5644" width="11.85546875" customWidth="1"/>
    <col min="5645" max="5645" width="11.140625" customWidth="1"/>
    <col min="5646" max="5646" width="20.140625" customWidth="1"/>
    <col min="5647" max="5647" width="11" customWidth="1"/>
    <col min="5648" max="5648" width="13.42578125" customWidth="1"/>
    <col min="5650" max="5650" width="10.5703125" bestFit="1" customWidth="1"/>
    <col min="5889" max="5889" width="10.85546875" customWidth="1"/>
    <col min="5890" max="5890" width="30.5703125" customWidth="1"/>
    <col min="5891" max="5891" width="13.7109375" customWidth="1"/>
    <col min="5892" max="5892" width="16.42578125" customWidth="1"/>
    <col min="5893" max="5893" width="15.28515625" customWidth="1"/>
    <col min="5894" max="5894" width="17.28515625" customWidth="1"/>
    <col min="5895" max="5895" width="15.42578125" customWidth="1"/>
    <col min="5896" max="5896" width="17.7109375" customWidth="1"/>
    <col min="5897" max="5897" width="18.140625" customWidth="1"/>
    <col min="5898" max="5898" width="18.42578125" customWidth="1"/>
    <col min="5899" max="5899" width="14.42578125" customWidth="1"/>
    <col min="5900" max="5900" width="11.85546875" customWidth="1"/>
    <col min="5901" max="5901" width="11.140625" customWidth="1"/>
    <col min="5902" max="5902" width="20.140625" customWidth="1"/>
    <col min="5903" max="5903" width="11" customWidth="1"/>
    <col min="5904" max="5904" width="13.42578125" customWidth="1"/>
    <col min="5906" max="5906" width="10.5703125" bestFit="1" customWidth="1"/>
    <col min="6145" max="6145" width="10.85546875" customWidth="1"/>
    <col min="6146" max="6146" width="30.5703125" customWidth="1"/>
    <col min="6147" max="6147" width="13.7109375" customWidth="1"/>
    <col min="6148" max="6148" width="16.42578125" customWidth="1"/>
    <col min="6149" max="6149" width="15.28515625" customWidth="1"/>
    <col min="6150" max="6150" width="17.28515625" customWidth="1"/>
    <col min="6151" max="6151" width="15.42578125" customWidth="1"/>
    <col min="6152" max="6152" width="17.7109375" customWidth="1"/>
    <col min="6153" max="6153" width="18.140625" customWidth="1"/>
    <col min="6154" max="6154" width="18.42578125" customWidth="1"/>
    <col min="6155" max="6155" width="14.42578125" customWidth="1"/>
    <col min="6156" max="6156" width="11.85546875" customWidth="1"/>
    <col min="6157" max="6157" width="11.140625" customWidth="1"/>
    <col min="6158" max="6158" width="20.140625" customWidth="1"/>
    <col min="6159" max="6159" width="11" customWidth="1"/>
    <col min="6160" max="6160" width="13.42578125" customWidth="1"/>
    <col min="6162" max="6162" width="10.5703125" bestFit="1" customWidth="1"/>
    <col min="6401" max="6401" width="10.85546875" customWidth="1"/>
    <col min="6402" max="6402" width="30.5703125" customWidth="1"/>
    <col min="6403" max="6403" width="13.7109375" customWidth="1"/>
    <col min="6404" max="6404" width="16.42578125" customWidth="1"/>
    <col min="6405" max="6405" width="15.28515625" customWidth="1"/>
    <col min="6406" max="6406" width="17.28515625" customWidth="1"/>
    <col min="6407" max="6407" width="15.42578125" customWidth="1"/>
    <col min="6408" max="6408" width="17.7109375" customWidth="1"/>
    <col min="6409" max="6409" width="18.140625" customWidth="1"/>
    <col min="6410" max="6410" width="18.42578125" customWidth="1"/>
    <col min="6411" max="6411" width="14.42578125" customWidth="1"/>
    <col min="6412" max="6412" width="11.85546875" customWidth="1"/>
    <col min="6413" max="6413" width="11.140625" customWidth="1"/>
    <col min="6414" max="6414" width="20.140625" customWidth="1"/>
    <col min="6415" max="6415" width="11" customWidth="1"/>
    <col min="6416" max="6416" width="13.42578125" customWidth="1"/>
    <col min="6418" max="6418" width="10.5703125" bestFit="1" customWidth="1"/>
    <col min="6657" max="6657" width="10.85546875" customWidth="1"/>
    <col min="6658" max="6658" width="30.5703125" customWidth="1"/>
    <col min="6659" max="6659" width="13.7109375" customWidth="1"/>
    <col min="6660" max="6660" width="16.42578125" customWidth="1"/>
    <col min="6661" max="6661" width="15.28515625" customWidth="1"/>
    <col min="6662" max="6662" width="17.28515625" customWidth="1"/>
    <col min="6663" max="6663" width="15.42578125" customWidth="1"/>
    <col min="6664" max="6664" width="17.7109375" customWidth="1"/>
    <col min="6665" max="6665" width="18.140625" customWidth="1"/>
    <col min="6666" max="6666" width="18.42578125" customWidth="1"/>
    <col min="6667" max="6667" width="14.42578125" customWidth="1"/>
    <col min="6668" max="6668" width="11.85546875" customWidth="1"/>
    <col min="6669" max="6669" width="11.140625" customWidth="1"/>
    <col min="6670" max="6670" width="20.140625" customWidth="1"/>
    <col min="6671" max="6671" width="11" customWidth="1"/>
    <col min="6672" max="6672" width="13.42578125" customWidth="1"/>
    <col min="6674" max="6674" width="10.5703125" bestFit="1" customWidth="1"/>
    <col min="6913" max="6913" width="10.85546875" customWidth="1"/>
    <col min="6914" max="6914" width="30.5703125" customWidth="1"/>
    <col min="6915" max="6915" width="13.7109375" customWidth="1"/>
    <col min="6916" max="6916" width="16.42578125" customWidth="1"/>
    <col min="6917" max="6917" width="15.28515625" customWidth="1"/>
    <col min="6918" max="6918" width="17.28515625" customWidth="1"/>
    <col min="6919" max="6919" width="15.42578125" customWidth="1"/>
    <col min="6920" max="6920" width="17.7109375" customWidth="1"/>
    <col min="6921" max="6921" width="18.140625" customWidth="1"/>
    <col min="6922" max="6922" width="18.42578125" customWidth="1"/>
    <col min="6923" max="6923" width="14.42578125" customWidth="1"/>
    <col min="6924" max="6924" width="11.85546875" customWidth="1"/>
    <col min="6925" max="6925" width="11.140625" customWidth="1"/>
    <col min="6926" max="6926" width="20.140625" customWidth="1"/>
    <col min="6927" max="6927" width="11" customWidth="1"/>
    <col min="6928" max="6928" width="13.42578125" customWidth="1"/>
    <col min="6930" max="6930" width="10.5703125" bestFit="1" customWidth="1"/>
    <col min="7169" max="7169" width="10.85546875" customWidth="1"/>
    <col min="7170" max="7170" width="30.5703125" customWidth="1"/>
    <col min="7171" max="7171" width="13.7109375" customWidth="1"/>
    <col min="7172" max="7172" width="16.42578125" customWidth="1"/>
    <col min="7173" max="7173" width="15.28515625" customWidth="1"/>
    <col min="7174" max="7174" width="17.28515625" customWidth="1"/>
    <col min="7175" max="7175" width="15.42578125" customWidth="1"/>
    <col min="7176" max="7176" width="17.7109375" customWidth="1"/>
    <col min="7177" max="7177" width="18.140625" customWidth="1"/>
    <col min="7178" max="7178" width="18.42578125" customWidth="1"/>
    <col min="7179" max="7179" width="14.42578125" customWidth="1"/>
    <col min="7180" max="7180" width="11.85546875" customWidth="1"/>
    <col min="7181" max="7181" width="11.140625" customWidth="1"/>
    <col min="7182" max="7182" width="20.140625" customWidth="1"/>
    <col min="7183" max="7183" width="11" customWidth="1"/>
    <col min="7184" max="7184" width="13.42578125" customWidth="1"/>
    <col min="7186" max="7186" width="10.5703125" bestFit="1" customWidth="1"/>
    <col min="7425" max="7425" width="10.85546875" customWidth="1"/>
    <col min="7426" max="7426" width="30.5703125" customWidth="1"/>
    <col min="7427" max="7427" width="13.7109375" customWidth="1"/>
    <col min="7428" max="7428" width="16.42578125" customWidth="1"/>
    <col min="7429" max="7429" width="15.28515625" customWidth="1"/>
    <col min="7430" max="7430" width="17.28515625" customWidth="1"/>
    <col min="7431" max="7431" width="15.42578125" customWidth="1"/>
    <col min="7432" max="7432" width="17.7109375" customWidth="1"/>
    <col min="7433" max="7433" width="18.140625" customWidth="1"/>
    <col min="7434" max="7434" width="18.42578125" customWidth="1"/>
    <col min="7435" max="7435" width="14.42578125" customWidth="1"/>
    <col min="7436" max="7436" width="11.85546875" customWidth="1"/>
    <col min="7437" max="7437" width="11.140625" customWidth="1"/>
    <col min="7438" max="7438" width="20.140625" customWidth="1"/>
    <col min="7439" max="7439" width="11" customWidth="1"/>
    <col min="7440" max="7440" width="13.42578125" customWidth="1"/>
    <col min="7442" max="7442" width="10.5703125" bestFit="1" customWidth="1"/>
    <col min="7681" max="7681" width="10.85546875" customWidth="1"/>
    <col min="7682" max="7682" width="30.5703125" customWidth="1"/>
    <col min="7683" max="7683" width="13.7109375" customWidth="1"/>
    <col min="7684" max="7684" width="16.42578125" customWidth="1"/>
    <col min="7685" max="7685" width="15.28515625" customWidth="1"/>
    <col min="7686" max="7686" width="17.28515625" customWidth="1"/>
    <col min="7687" max="7687" width="15.42578125" customWidth="1"/>
    <col min="7688" max="7688" width="17.7109375" customWidth="1"/>
    <col min="7689" max="7689" width="18.140625" customWidth="1"/>
    <col min="7690" max="7690" width="18.42578125" customWidth="1"/>
    <col min="7691" max="7691" width="14.42578125" customWidth="1"/>
    <col min="7692" max="7692" width="11.85546875" customWidth="1"/>
    <col min="7693" max="7693" width="11.140625" customWidth="1"/>
    <col min="7694" max="7694" width="20.140625" customWidth="1"/>
    <col min="7695" max="7695" width="11" customWidth="1"/>
    <col min="7696" max="7696" width="13.42578125" customWidth="1"/>
    <col min="7698" max="7698" width="10.5703125" bestFit="1" customWidth="1"/>
    <col min="7937" max="7937" width="10.85546875" customWidth="1"/>
    <col min="7938" max="7938" width="30.5703125" customWidth="1"/>
    <col min="7939" max="7939" width="13.7109375" customWidth="1"/>
    <col min="7940" max="7940" width="16.42578125" customWidth="1"/>
    <col min="7941" max="7941" width="15.28515625" customWidth="1"/>
    <col min="7942" max="7942" width="17.28515625" customWidth="1"/>
    <col min="7943" max="7943" width="15.42578125" customWidth="1"/>
    <col min="7944" max="7944" width="17.7109375" customWidth="1"/>
    <col min="7945" max="7945" width="18.140625" customWidth="1"/>
    <col min="7946" max="7946" width="18.42578125" customWidth="1"/>
    <col min="7947" max="7947" width="14.42578125" customWidth="1"/>
    <col min="7948" max="7948" width="11.85546875" customWidth="1"/>
    <col min="7949" max="7949" width="11.140625" customWidth="1"/>
    <col min="7950" max="7950" width="20.140625" customWidth="1"/>
    <col min="7951" max="7951" width="11" customWidth="1"/>
    <col min="7952" max="7952" width="13.42578125" customWidth="1"/>
    <col min="7954" max="7954" width="10.5703125" bestFit="1" customWidth="1"/>
    <col min="8193" max="8193" width="10.85546875" customWidth="1"/>
    <col min="8194" max="8194" width="30.5703125" customWidth="1"/>
    <col min="8195" max="8195" width="13.7109375" customWidth="1"/>
    <col min="8196" max="8196" width="16.42578125" customWidth="1"/>
    <col min="8197" max="8197" width="15.28515625" customWidth="1"/>
    <col min="8198" max="8198" width="17.28515625" customWidth="1"/>
    <col min="8199" max="8199" width="15.42578125" customWidth="1"/>
    <col min="8200" max="8200" width="17.7109375" customWidth="1"/>
    <col min="8201" max="8201" width="18.140625" customWidth="1"/>
    <col min="8202" max="8202" width="18.42578125" customWidth="1"/>
    <col min="8203" max="8203" width="14.42578125" customWidth="1"/>
    <col min="8204" max="8204" width="11.85546875" customWidth="1"/>
    <col min="8205" max="8205" width="11.140625" customWidth="1"/>
    <col min="8206" max="8206" width="20.140625" customWidth="1"/>
    <col min="8207" max="8207" width="11" customWidth="1"/>
    <col min="8208" max="8208" width="13.42578125" customWidth="1"/>
    <col min="8210" max="8210" width="10.5703125" bestFit="1" customWidth="1"/>
    <col min="8449" max="8449" width="10.85546875" customWidth="1"/>
    <col min="8450" max="8450" width="30.5703125" customWidth="1"/>
    <col min="8451" max="8451" width="13.7109375" customWidth="1"/>
    <col min="8452" max="8452" width="16.42578125" customWidth="1"/>
    <col min="8453" max="8453" width="15.28515625" customWidth="1"/>
    <col min="8454" max="8454" width="17.28515625" customWidth="1"/>
    <col min="8455" max="8455" width="15.42578125" customWidth="1"/>
    <col min="8456" max="8456" width="17.7109375" customWidth="1"/>
    <col min="8457" max="8457" width="18.140625" customWidth="1"/>
    <col min="8458" max="8458" width="18.42578125" customWidth="1"/>
    <col min="8459" max="8459" width="14.42578125" customWidth="1"/>
    <col min="8460" max="8460" width="11.85546875" customWidth="1"/>
    <col min="8461" max="8461" width="11.140625" customWidth="1"/>
    <col min="8462" max="8462" width="20.140625" customWidth="1"/>
    <col min="8463" max="8463" width="11" customWidth="1"/>
    <col min="8464" max="8464" width="13.42578125" customWidth="1"/>
    <col min="8466" max="8466" width="10.5703125" bestFit="1" customWidth="1"/>
    <col min="8705" max="8705" width="10.85546875" customWidth="1"/>
    <col min="8706" max="8706" width="30.5703125" customWidth="1"/>
    <col min="8707" max="8707" width="13.7109375" customWidth="1"/>
    <col min="8708" max="8708" width="16.42578125" customWidth="1"/>
    <col min="8709" max="8709" width="15.28515625" customWidth="1"/>
    <col min="8710" max="8710" width="17.28515625" customWidth="1"/>
    <col min="8711" max="8711" width="15.42578125" customWidth="1"/>
    <col min="8712" max="8712" width="17.7109375" customWidth="1"/>
    <col min="8713" max="8713" width="18.140625" customWidth="1"/>
    <col min="8714" max="8714" width="18.42578125" customWidth="1"/>
    <col min="8715" max="8715" width="14.42578125" customWidth="1"/>
    <col min="8716" max="8716" width="11.85546875" customWidth="1"/>
    <col min="8717" max="8717" width="11.140625" customWidth="1"/>
    <col min="8718" max="8718" width="20.140625" customWidth="1"/>
    <col min="8719" max="8719" width="11" customWidth="1"/>
    <col min="8720" max="8720" width="13.42578125" customWidth="1"/>
    <col min="8722" max="8722" width="10.5703125" bestFit="1" customWidth="1"/>
    <col min="8961" max="8961" width="10.85546875" customWidth="1"/>
    <col min="8962" max="8962" width="30.5703125" customWidth="1"/>
    <col min="8963" max="8963" width="13.7109375" customWidth="1"/>
    <col min="8964" max="8964" width="16.42578125" customWidth="1"/>
    <col min="8965" max="8965" width="15.28515625" customWidth="1"/>
    <col min="8966" max="8966" width="17.28515625" customWidth="1"/>
    <col min="8967" max="8967" width="15.42578125" customWidth="1"/>
    <col min="8968" max="8968" width="17.7109375" customWidth="1"/>
    <col min="8969" max="8969" width="18.140625" customWidth="1"/>
    <col min="8970" max="8970" width="18.42578125" customWidth="1"/>
    <col min="8971" max="8971" width="14.42578125" customWidth="1"/>
    <col min="8972" max="8972" width="11.85546875" customWidth="1"/>
    <col min="8973" max="8973" width="11.140625" customWidth="1"/>
    <col min="8974" max="8974" width="20.140625" customWidth="1"/>
    <col min="8975" max="8975" width="11" customWidth="1"/>
    <col min="8976" max="8976" width="13.42578125" customWidth="1"/>
    <col min="8978" max="8978" width="10.5703125" bestFit="1" customWidth="1"/>
    <col min="9217" max="9217" width="10.85546875" customWidth="1"/>
    <col min="9218" max="9218" width="30.5703125" customWidth="1"/>
    <col min="9219" max="9219" width="13.7109375" customWidth="1"/>
    <col min="9220" max="9220" width="16.42578125" customWidth="1"/>
    <col min="9221" max="9221" width="15.28515625" customWidth="1"/>
    <col min="9222" max="9222" width="17.28515625" customWidth="1"/>
    <col min="9223" max="9223" width="15.42578125" customWidth="1"/>
    <col min="9224" max="9224" width="17.7109375" customWidth="1"/>
    <col min="9225" max="9225" width="18.140625" customWidth="1"/>
    <col min="9226" max="9226" width="18.42578125" customWidth="1"/>
    <col min="9227" max="9227" width="14.42578125" customWidth="1"/>
    <col min="9228" max="9228" width="11.85546875" customWidth="1"/>
    <col min="9229" max="9229" width="11.140625" customWidth="1"/>
    <col min="9230" max="9230" width="20.140625" customWidth="1"/>
    <col min="9231" max="9231" width="11" customWidth="1"/>
    <col min="9232" max="9232" width="13.42578125" customWidth="1"/>
    <col min="9234" max="9234" width="10.5703125" bestFit="1" customWidth="1"/>
    <col min="9473" max="9473" width="10.85546875" customWidth="1"/>
    <col min="9474" max="9474" width="30.5703125" customWidth="1"/>
    <col min="9475" max="9475" width="13.7109375" customWidth="1"/>
    <col min="9476" max="9476" width="16.42578125" customWidth="1"/>
    <col min="9477" max="9477" width="15.28515625" customWidth="1"/>
    <col min="9478" max="9478" width="17.28515625" customWidth="1"/>
    <col min="9479" max="9479" width="15.42578125" customWidth="1"/>
    <col min="9480" max="9480" width="17.7109375" customWidth="1"/>
    <col min="9481" max="9481" width="18.140625" customWidth="1"/>
    <col min="9482" max="9482" width="18.42578125" customWidth="1"/>
    <col min="9483" max="9483" width="14.42578125" customWidth="1"/>
    <col min="9484" max="9484" width="11.85546875" customWidth="1"/>
    <col min="9485" max="9485" width="11.140625" customWidth="1"/>
    <col min="9486" max="9486" width="20.140625" customWidth="1"/>
    <col min="9487" max="9487" width="11" customWidth="1"/>
    <col min="9488" max="9488" width="13.42578125" customWidth="1"/>
    <col min="9490" max="9490" width="10.5703125" bestFit="1" customWidth="1"/>
    <col min="9729" max="9729" width="10.85546875" customWidth="1"/>
    <col min="9730" max="9730" width="30.5703125" customWidth="1"/>
    <col min="9731" max="9731" width="13.7109375" customWidth="1"/>
    <col min="9732" max="9732" width="16.42578125" customWidth="1"/>
    <col min="9733" max="9733" width="15.28515625" customWidth="1"/>
    <col min="9734" max="9734" width="17.28515625" customWidth="1"/>
    <col min="9735" max="9735" width="15.42578125" customWidth="1"/>
    <col min="9736" max="9736" width="17.7109375" customWidth="1"/>
    <col min="9737" max="9737" width="18.140625" customWidth="1"/>
    <col min="9738" max="9738" width="18.42578125" customWidth="1"/>
    <col min="9739" max="9739" width="14.42578125" customWidth="1"/>
    <col min="9740" max="9740" width="11.85546875" customWidth="1"/>
    <col min="9741" max="9741" width="11.140625" customWidth="1"/>
    <col min="9742" max="9742" width="20.140625" customWidth="1"/>
    <col min="9743" max="9743" width="11" customWidth="1"/>
    <col min="9744" max="9744" width="13.42578125" customWidth="1"/>
    <col min="9746" max="9746" width="10.5703125" bestFit="1" customWidth="1"/>
    <col min="9985" max="9985" width="10.85546875" customWidth="1"/>
    <col min="9986" max="9986" width="30.5703125" customWidth="1"/>
    <col min="9987" max="9987" width="13.7109375" customWidth="1"/>
    <col min="9988" max="9988" width="16.42578125" customWidth="1"/>
    <col min="9989" max="9989" width="15.28515625" customWidth="1"/>
    <col min="9990" max="9990" width="17.28515625" customWidth="1"/>
    <col min="9991" max="9991" width="15.42578125" customWidth="1"/>
    <col min="9992" max="9992" width="17.7109375" customWidth="1"/>
    <col min="9993" max="9993" width="18.140625" customWidth="1"/>
    <col min="9994" max="9994" width="18.42578125" customWidth="1"/>
    <col min="9995" max="9995" width="14.42578125" customWidth="1"/>
    <col min="9996" max="9996" width="11.85546875" customWidth="1"/>
    <col min="9997" max="9997" width="11.140625" customWidth="1"/>
    <col min="9998" max="9998" width="20.140625" customWidth="1"/>
    <col min="9999" max="9999" width="11" customWidth="1"/>
    <col min="10000" max="10000" width="13.42578125" customWidth="1"/>
    <col min="10002" max="10002" width="10.5703125" bestFit="1" customWidth="1"/>
    <col min="10241" max="10241" width="10.85546875" customWidth="1"/>
    <col min="10242" max="10242" width="30.5703125" customWidth="1"/>
    <col min="10243" max="10243" width="13.7109375" customWidth="1"/>
    <col min="10244" max="10244" width="16.42578125" customWidth="1"/>
    <col min="10245" max="10245" width="15.28515625" customWidth="1"/>
    <col min="10246" max="10246" width="17.28515625" customWidth="1"/>
    <col min="10247" max="10247" width="15.42578125" customWidth="1"/>
    <col min="10248" max="10248" width="17.7109375" customWidth="1"/>
    <col min="10249" max="10249" width="18.140625" customWidth="1"/>
    <col min="10250" max="10250" width="18.42578125" customWidth="1"/>
    <col min="10251" max="10251" width="14.42578125" customWidth="1"/>
    <col min="10252" max="10252" width="11.85546875" customWidth="1"/>
    <col min="10253" max="10253" width="11.140625" customWidth="1"/>
    <col min="10254" max="10254" width="20.140625" customWidth="1"/>
    <col min="10255" max="10255" width="11" customWidth="1"/>
    <col min="10256" max="10256" width="13.42578125" customWidth="1"/>
    <col min="10258" max="10258" width="10.5703125" bestFit="1" customWidth="1"/>
    <col min="10497" max="10497" width="10.85546875" customWidth="1"/>
    <col min="10498" max="10498" width="30.5703125" customWidth="1"/>
    <col min="10499" max="10499" width="13.7109375" customWidth="1"/>
    <col min="10500" max="10500" width="16.42578125" customWidth="1"/>
    <col min="10501" max="10501" width="15.28515625" customWidth="1"/>
    <col min="10502" max="10502" width="17.28515625" customWidth="1"/>
    <col min="10503" max="10503" width="15.42578125" customWidth="1"/>
    <col min="10504" max="10504" width="17.7109375" customWidth="1"/>
    <col min="10505" max="10505" width="18.140625" customWidth="1"/>
    <col min="10506" max="10506" width="18.42578125" customWidth="1"/>
    <col min="10507" max="10507" width="14.42578125" customWidth="1"/>
    <col min="10508" max="10508" width="11.85546875" customWidth="1"/>
    <col min="10509" max="10509" width="11.140625" customWidth="1"/>
    <col min="10510" max="10510" width="20.140625" customWidth="1"/>
    <col min="10511" max="10511" width="11" customWidth="1"/>
    <col min="10512" max="10512" width="13.42578125" customWidth="1"/>
    <col min="10514" max="10514" width="10.5703125" bestFit="1" customWidth="1"/>
    <col min="10753" max="10753" width="10.85546875" customWidth="1"/>
    <col min="10754" max="10754" width="30.5703125" customWidth="1"/>
    <col min="10755" max="10755" width="13.7109375" customWidth="1"/>
    <col min="10756" max="10756" width="16.42578125" customWidth="1"/>
    <col min="10757" max="10757" width="15.28515625" customWidth="1"/>
    <col min="10758" max="10758" width="17.28515625" customWidth="1"/>
    <col min="10759" max="10759" width="15.42578125" customWidth="1"/>
    <col min="10760" max="10760" width="17.7109375" customWidth="1"/>
    <col min="10761" max="10761" width="18.140625" customWidth="1"/>
    <col min="10762" max="10762" width="18.42578125" customWidth="1"/>
    <col min="10763" max="10763" width="14.42578125" customWidth="1"/>
    <col min="10764" max="10764" width="11.85546875" customWidth="1"/>
    <col min="10765" max="10765" width="11.140625" customWidth="1"/>
    <col min="10766" max="10766" width="20.140625" customWidth="1"/>
    <col min="10767" max="10767" width="11" customWidth="1"/>
    <col min="10768" max="10768" width="13.42578125" customWidth="1"/>
    <col min="10770" max="10770" width="10.5703125" bestFit="1" customWidth="1"/>
    <col min="11009" max="11009" width="10.85546875" customWidth="1"/>
    <col min="11010" max="11010" width="30.5703125" customWidth="1"/>
    <col min="11011" max="11011" width="13.7109375" customWidth="1"/>
    <col min="11012" max="11012" width="16.42578125" customWidth="1"/>
    <col min="11013" max="11013" width="15.28515625" customWidth="1"/>
    <col min="11014" max="11014" width="17.28515625" customWidth="1"/>
    <col min="11015" max="11015" width="15.42578125" customWidth="1"/>
    <col min="11016" max="11016" width="17.7109375" customWidth="1"/>
    <col min="11017" max="11017" width="18.140625" customWidth="1"/>
    <col min="11018" max="11018" width="18.42578125" customWidth="1"/>
    <col min="11019" max="11019" width="14.42578125" customWidth="1"/>
    <col min="11020" max="11020" width="11.85546875" customWidth="1"/>
    <col min="11021" max="11021" width="11.140625" customWidth="1"/>
    <col min="11022" max="11022" width="20.140625" customWidth="1"/>
    <col min="11023" max="11023" width="11" customWidth="1"/>
    <col min="11024" max="11024" width="13.42578125" customWidth="1"/>
    <col min="11026" max="11026" width="10.5703125" bestFit="1" customWidth="1"/>
    <col min="11265" max="11265" width="10.85546875" customWidth="1"/>
    <col min="11266" max="11266" width="30.5703125" customWidth="1"/>
    <col min="11267" max="11267" width="13.7109375" customWidth="1"/>
    <col min="11268" max="11268" width="16.42578125" customWidth="1"/>
    <col min="11269" max="11269" width="15.28515625" customWidth="1"/>
    <col min="11270" max="11270" width="17.28515625" customWidth="1"/>
    <col min="11271" max="11271" width="15.42578125" customWidth="1"/>
    <col min="11272" max="11272" width="17.7109375" customWidth="1"/>
    <col min="11273" max="11273" width="18.140625" customWidth="1"/>
    <col min="11274" max="11274" width="18.42578125" customWidth="1"/>
    <col min="11275" max="11275" width="14.42578125" customWidth="1"/>
    <col min="11276" max="11276" width="11.85546875" customWidth="1"/>
    <col min="11277" max="11277" width="11.140625" customWidth="1"/>
    <col min="11278" max="11278" width="20.140625" customWidth="1"/>
    <col min="11279" max="11279" width="11" customWidth="1"/>
    <col min="11280" max="11280" width="13.42578125" customWidth="1"/>
    <col min="11282" max="11282" width="10.5703125" bestFit="1" customWidth="1"/>
    <col min="11521" max="11521" width="10.85546875" customWidth="1"/>
    <col min="11522" max="11522" width="30.5703125" customWidth="1"/>
    <col min="11523" max="11523" width="13.7109375" customWidth="1"/>
    <col min="11524" max="11524" width="16.42578125" customWidth="1"/>
    <col min="11525" max="11525" width="15.28515625" customWidth="1"/>
    <col min="11526" max="11526" width="17.28515625" customWidth="1"/>
    <col min="11527" max="11527" width="15.42578125" customWidth="1"/>
    <col min="11528" max="11528" width="17.7109375" customWidth="1"/>
    <col min="11529" max="11529" width="18.140625" customWidth="1"/>
    <col min="11530" max="11530" width="18.42578125" customWidth="1"/>
    <col min="11531" max="11531" width="14.42578125" customWidth="1"/>
    <col min="11532" max="11532" width="11.85546875" customWidth="1"/>
    <col min="11533" max="11533" width="11.140625" customWidth="1"/>
    <col min="11534" max="11534" width="20.140625" customWidth="1"/>
    <col min="11535" max="11535" width="11" customWidth="1"/>
    <col min="11536" max="11536" width="13.42578125" customWidth="1"/>
    <col min="11538" max="11538" width="10.5703125" bestFit="1" customWidth="1"/>
    <col min="11777" max="11777" width="10.85546875" customWidth="1"/>
    <col min="11778" max="11778" width="30.5703125" customWidth="1"/>
    <col min="11779" max="11779" width="13.7109375" customWidth="1"/>
    <col min="11780" max="11780" width="16.42578125" customWidth="1"/>
    <col min="11781" max="11781" width="15.28515625" customWidth="1"/>
    <col min="11782" max="11782" width="17.28515625" customWidth="1"/>
    <col min="11783" max="11783" width="15.42578125" customWidth="1"/>
    <col min="11784" max="11784" width="17.7109375" customWidth="1"/>
    <col min="11785" max="11785" width="18.140625" customWidth="1"/>
    <col min="11786" max="11786" width="18.42578125" customWidth="1"/>
    <col min="11787" max="11787" width="14.42578125" customWidth="1"/>
    <col min="11788" max="11788" width="11.85546875" customWidth="1"/>
    <col min="11789" max="11789" width="11.140625" customWidth="1"/>
    <col min="11790" max="11790" width="20.140625" customWidth="1"/>
    <col min="11791" max="11791" width="11" customWidth="1"/>
    <col min="11792" max="11792" width="13.42578125" customWidth="1"/>
    <col min="11794" max="11794" width="10.5703125" bestFit="1" customWidth="1"/>
    <col min="12033" max="12033" width="10.85546875" customWidth="1"/>
    <col min="12034" max="12034" width="30.5703125" customWidth="1"/>
    <col min="12035" max="12035" width="13.7109375" customWidth="1"/>
    <col min="12036" max="12036" width="16.42578125" customWidth="1"/>
    <col min="12037" max="12037" width="15.28515625" customWidth="1"/>
    <col min="12038" max="12038" width="17.28515625" customWidth="1"/>
    <col min="12039" max="12039" width="15.42578125" customWidth="1"/>
    <col min="12040" max="12040" width="17.7109375" customWidth="1"/>
    <col min="12041" max="12041" width="18.140625" customWidth="1"/>
    <col min="12042" max="12042" width="18.42578125" customWidth="1"/>
    <col min="12043" max="12043" width="14.42578125" customWidth="1"/>
    <col min="12044" max="12044" width="11.85546875" customWidth="1"/>
    <col min="12045" max="12045" width="11.140625" customWidth="1"/>
    <col min="12046" max="12046" width="20.140625" customWidth="1"/>
    <col min="12047" max="12047" width="11" customWidth="1"/>
    <col min="12048" max="12048" width="13.42578125" customWidth="1"/>
    <col min="12050" max="12050" width="10.5703125" bestFit="1" customWidth="1"/>
    <col min="12289" max="12289" width="10.85546875" customWidth="1"/>
    <col min="12290" max="12290" width="30.5703125" customWidth="1"/>
    <col min="12291" max="12291" width="13.7109375" customWidth="1"/>
    <col min="12292" max="12292" width="16.42578125" customWidth="1"/>
    <col min="12293" max="12293" width="15.28515625" customWidth="1"/>
    <col min="12294" max="12294" width="17.28515625" customWidth="1"/>
    <col min="12295" max="12295" width="15.42578125" customWidth="1"/>
    <col min="12296" max="12296" width="17.7109375" customWidth="1"/>
    <col min="12297" max="12297" width="18.140625" customWidth="1"/>
    <col min="12298" max="12298" width="18.42578125" customWidth="1"/>
    <col min="12299" max="12299" width="14.42578125" customWidth="1"/>
    <col min="12300" max="12300" width="11.85546875" customWidth="1"/>
    <col min="12301" max="12301" width="11.140625" customWidth="1"/>
    <col min="12302" max="12302" width="20.140625" customWidth="1"/>
    <col min="12303" max="12303" width="11" customWidth="1"/>
    <col min="12304" max="12304" width="13.42578125" customWidth="1"/>
    <col min="12306" max="12306" width="10.5703125" bestFit="1" customWidth="1"/>
    <col min="12545" max="12545" width="10.85546875" customWidth="1"/>
    <col min="12546" max="12546" width="30.5703125" customWidth="1"/>
    <col min="12547" max="12547" width="13.7109375" customWidth="1"/>
    <col min="12548" max="12548" width="16.42578125" customWidth="1"/>
    <col min="12549" max="12549" width="15.28515625" customWidth="1"/>
    <col min="12550" max="12550" width="17.28515625" customWidth="1"/>
    <col min="12551" max="12551" width="15.42578125" customWidth="1"/>
    <col min="12552" max="12552" width="17.7109375" customWidth="1"/>
    <col min="12553" max="12553" width="18.140625" customWidth="1"/>
    <col min="12554" max="12554" width="18.42578125" customWidth="1"/>
    <col min="12555" max="12555" width="14.42578125" customWidth="1"/>
    <col min="12556" max="12556" width="11.85546875" customWidth="1"/>
    <col min="12557" max="12557" width="11.140625" customWidth="1"/>
    <col min="12558" max="12558" width="20.140625" customWidth="1"/>
    <col min="12559" max="12559" width="11" customWidth="1"/>
    <col min="12560" max="12560" width="13.42578125" customWidth="1"/>
    <col min="12562" max="12562" width="10.5703125" bestFit="1" customWidth="1"/>
    <col min="12801" max="12801" width="10.85546875" customWidth="1"/>
    <col min="12802" max="12802" width="30.5703125" customWidth="1"/>
    <col min="12803" max="12803" width="13.7109375" customWidth="1"/>
    <col min="12804" max="12804" width="16.42578125" customWidth="1"/>
    <col min="12805" max="12805" width="15.28515625" customWidth="1"/>
    <col min="12806" max="12806" width="17.28515625" customWidth="1"/>
    <col min="12807" max="12807" width="15.42578125" customWidth="1"/>
    <col min="12808" max="12808" width="17.7109375" customWidth="1"/>
    <col min="12809" max="12809" width="18.140625" customWidth="1"/>
    <col min="12810" max="12810" width="18.42578125" customWidth="1"/>
    <col min="12811" max="12811" width="14.42578125" customWidth="1"/>
    <col min="12812" max="12812" width="11.85546875" customWidth="1"/>
    <col min="12813" max="12813" width="11.140625" customWidth="1"/>
    <col min="12814" max="12814" width="20.140625" customWidth="1"/>
    <col min="12815" max="12815" width="11" customWidth="1"/>
    <col min="12816" max="12816" width="13.42578125" customWidth="1"/>
    <col min="12818" max="12818" width="10.5703125" bestFit="1" customWidth="1"/>
    <col min="13057" max="13057" width="10.85546875" customWidth="1"/>
    <col min="13058" max="13058" width="30.5703125" customWidth="1"/>
    <col min="13059" max="13059" width="13.7109375" customWidth="1"/>
    <col min="13060" max="13060" width="16.42578125" customWidth="1"/>
    <col min="13061" max="13061" width="15.28515625" customWidth="1"/>
    <col min="13062" max="13062" width="17.28515625" customWidth="1"/>
    <col min="13063" max="13063" width="15.42578125" customWidth="1"/>
    <col min="13064" max="13064" width="17.7109375" customWidth="1"/>
    <col min="13065" max="13065" width="18.140625" customWidth="1"/>
    <col min="13066" max="13066" width="18.42578125" customWidth="1"/>
    <col min="13067" max="13067" width="14.42578125" customWidth="1"/>
    <col min="13068" max="13068" width="11.85546875" customWidth="1"/>
    <col min="13069" max="13069" width="11.140625" customWidth="1"/>
    <col min="13070" max="13070" width="20.140625" customWidth="1"/>
    <col min="13071" max="13071" width="11" customWidth="1"/>
    <col min="13072" max="13072" width="13.42578125" customWidth="1"/>
    <col min="13074" max="13074" width="10.5703125" bestFit="1" customWidth="1"/>
    <col min="13313" max="13313" width="10.85546875" customWidth="1"/>
    <col min="13314" max="13314" width="30.5703125" customWidth="1"/>
    <col min="13315" max="13315" width="13.7109375" customWidth="1"/>
    <col min="13316" max="13316" width="16.42578125" customWidth="1"/>
    <col min="13317" max="13317" width="15.28515625" customWidth="1"/>
    <col min="13318" max="13318" width="17.28515625" customWidth="1"/>
    <col min="13319" max="13319" width="15.42578125" customWidth="1"/>
    <col min="13320" max="13320" width="17.7109375" customWidth="1"/>
    <col min="13321" max="13321" width="18.140625" customWidth="1"/>
    <col min="13322" max="13322" width="18.42578125" customWidth="1"/>
    <col min="13323" max="13323" width="14.42578125" customWidth="1"/>
    <col min="13324" max="13324" width="11.85546875" customWidth="1"/>
    <col min="13325" max="13325" width="11.140625" customWidth="1"/>
    <col min="13326" max="13326" width="20.140625" customWidth="1"/>
    <col min="13327" max="13327" width="11" customWidth="1"/>
    <col min="13328" max="13328" width="13.42578125" customWidth="1"/>
    <col min="13330" max="13330" width="10.5703125" bestFit="1" customWidth="1"/>
    <col min="13569" max="13569" width="10.85546875" customWidth="1"/>
    <col min="13570" max="13570" width="30.5703125" customWidth="1"/>
    <col min="13571" max="13571" width="13.7109375" customWidth="1"/>
    <col min="13572" max="13572" width="16.42578125" customWidth="1"/>
    <col min="13573" max="13573" width="15.28515625" customWidth="1"/>
    <col min="13574" max="13574" width="17.28515625" customWidth="1"/>
    <col min="13575" max="13575" width="15.42578125" customWidth="1"/>
    <col min="13576" max="13576" width="17.7109375" customWidth="1"/>
    <col min="13577" max="13577" width="18.140625" customWidth="1"/>
    <col min="13578" max="13578" width="18.42578125" customWidth="1"/>
    <col min="13579" max="13579" width="14.42578125" customWidth="1"/>
    <col min="13580" max="13580" width="11.85546875" customWidth="1"/>
    <col min="13581" max="13581" width="11.140625" customWidth="1"/>
    <col min="13582" max="13582" width="20.140625" customWidth="1"/>
    <col min="13583" max="13583" width="11" customWidth="1"/>
    <col min="13584" max="13584" width="13.42578125" customWidth="1"/>
    <col min="13586" max="13586" width="10.5703125" bestFit="1" customWidth="1"/>
    <col min="13825" max="13825" width="10.85546875" customWidth="1"/>
    <col min="13826" max="13826" width="30.5703125" customWidth="1"/>
    <col min="13827" max="13827" width="13.7109375" customWidth="1"/>
    <col min="13828" max="13828" width="16.42578125" customWidth="1"/>
    <col min="13829" max="13829" width="15.28515625" customWidth="1"/>
    <col min="13830" max="13830" width="17.28515625" customWidth="1"/>
    <col min="13831" max="13831" width="15.42578125" customWidth="1"/>
    <col min="13832" max="13832" width="17.7109375" customWidth="1"/>
    <col min="13833" max="13833" width="18.140625" customWidth="1"/>
    <col min="13834" max="13834" width="18.42578125" customWidth="1"/>
    <col min="13835" max="13835" width="14.42578125" customWidth="1"/>
    <col min="13836" max="13836" width="11.85546875" customWidth="1"/>
    <col min="13837" max="13837" width="11.140625" customWidth="1"/>
    <col min="13838" max="13838" width="20.140625" customWidth="1"/>
    <col min="13839" max="13839" width="11" customWidth="1"/>
    <col min="13840" max="13840" width="13.42578125" customWidth="1"/>
    <col min="13842" max="13842" width="10.5703125" bestFit="1" customWidth="1"/>
    <col min="14081" max="14081" width="10.85546875" customWidth="1"/>
    <col min="14082" max="14082" width="30.5703125" customWidth="1"/>
    <col min="14083" max="14083" width="13.7109375" customWidth="1"/>
    <col min="14084" max="14084" width="16.42578125" customWidth="1"/>
    <col min="14085" max="14085" width="15.28515625" customWidth="1"/>
    <col min="14086" max="14086" width="17.28515625" customWidth="1"/>
    <col min="14087" max="14087" width="15.42578125" customWidth="1"/>
    <col min="14088" max="14088" width="17.7109375" customWidth="1"/>
    <col min="14089" max="14089" width="18.140625" customWidth="1"/>
    <col min="14090" max="14090" width="18.42578125" customWidth="1"/>
    <col min="14091" max="14091" width="14.42578125" customWidth="1"/>
    <col min="14092" max="14092" width="11.85546875" customWidth="1"/>
    <col min="14093" max="14093" width="11.140625" customWidth="1"/>
    <col min="14094" max="14094" width="20.140625" customWidth="1"/>
    <col min="14095" max="14095" width="11" customWidth="1"/>
    <col min="14096" max="14096" width="13.42578125" customWidth="1"/>
    <col min="14098" max="14098" width="10.5703125" bestFit="1" customWidth="1"/>
    <col min="14337" max="14337" width="10.85546875" customWidth="1"/>
    <col min="14338" max="14338" width="30.5703125" customWidth="1"/>
    <col min="14339" max="14339" width="13.7109375" customWidth="1"/>
    <col min="14340" max="14340" width="16.42578125" customWidth="1"/>
    <col min="14341" max="14341" width="15.28515625" customWidth="1"/>
    <col min="14342" max="14342" width="17.28515625" customWidth="1"/>
    <col min="14343" max="14343" width="15.42578125" customWidth="1"/>
    <col min="14344" max="14344" width="17.7109375" customWidth="1"/>
    <col min="14345" max="14345" width="18.140625" customWidth="1"/>
    <col min="14346" max="14346" width="18.42578125" customWidth="1"/>
    <col min="14347" max="14347" width="14.42578125" customWidth="1"/>
    <col min="14348" max="14348" width="11.85546875" customWidth="1"/>
    <col min="14349" max="14349" width="11.140625" customWidth="1"/>
    <col min="14350" max="14350" width="20.140625" customWidth="1"/>
    <col min="14351" max="14351" width="11" customWidth="1"/>
    <col min="14352" max="14352" width="13.42578125" customWidth="1"/>
    <col min="14354" max="14354" width="10.5703125" bestFit="1" customWidth="1"/>
    <col min="14593" max="14593" width="10.85546875" customWidth="1"/>
    <col min="14594" max="14594" width="30.5703125" customWidth="1"/>
    <col min="14595" max="14595" width="13.7109375" customWidth="1"/>
    <col min="14596" max="14596" width="16.42578125" customWidth="1"/>
    <col min="14597" max="14597" width="15.28515625" customWidth="1"/>
    <col min="14598" max="14598" width="17.28515625" customWidth="1"/>
    <col min="14599" max="14599" width="15.42578125" customWidth="1"/>
    <col min="14600" max="14600" width="17.7109375" customWidth="1"/>
    <col min="14601" max="14601" width="18.140625" customWidth="1"/>
    <col min="14602" max="14602" width="18.42578125" customWidth="1"/>
    <col min="14603" max="14603" width="14.42578125" customWidth="1"/>
    <col min="14604" max="14604" width="11.85546875" customWidth="1"/>
    <col min="14605" max="14605" width="11.140625" customWidth="1"/>
    <col min="14606" max="14606" width="20.140625" customWidth="1"/>
    <col min="14607" max="14607" width="11" customWidth="1"/>
    <col min="14608" max="14608" width="13.42578125" customWidth="1"/>
    <col min="14610" max="14610" width="10.5703125" bestFit="1" customWidth="1"/>
    <col min="14849" max="14849" width="10.85546875" customWidth="1"/>
    <col min="14850" max="14850" width="30.5703125" customWidth="1"/>
    <col min="14851" max="14851" width="13.7109375" customWidth="1"/>
    <col min="14852" max="14852" width="16.42578125" customWidth="1"/>
    <col min="14853" max="14853" width="15.28515625" customWidth="1"/>
    <col min="14854" max="14854" width="17.28515625" customWidth="1"/>
    <col min="14855" max="14855" width="15.42578125" customWidth="1"/>
    <col min="14856" max="14856" width="17.7109375" customWidth="1"/>
    <col min="14857" max="14857" width="18.140625" customWidth="1"/>
    <col min="14858" max="14858" width="18.42578125" customWidth="1"/>
    <col min="14859" max="14859" width="14.42578125" customWidth="1"/>
    <col min="14860" max="14860" width="11.85546875" customWidth="1"/>
    <col min="14861" max="14861" width="11.140625" customWidth="1"/>
    <col min="14862" max="14862" width="20.140625" customWidth="1"/>
    <col min="14863" max="14863" width="11" customWidth="1"/>
    <col min="14864" max="14864" width="13.42578125" customWidth="1"/>
    <col min="14866" max="14866" width="10.5703125" bestFit="1" customWidth="1"/>
    <col min="15105" max="15105" width="10.85546875" customWidth="1"/>
    <col min="15106" max="15106" width="30.5703125" customWidth="1"/>
    <col min="15107" max="15107" width="13.7109375" customWidth="1"/>
    <col min="15108" max="15108" width="16.42578125" customWidth="1"/>
    <col min="15109" max="15109" width="15.28515625" customWidth="1"/>
    <col min="15110" max="15110" width="17.28515625" customWidth="1"/>
    <col min="15111" max="15111" width="15.42578125" customWidth="1"/>
    <col min="15112" max="15112" width="17.7109375" customWidth="1"/>
    <col min="15113" max="15113" width="18.140625" customWidth="1"/>
    <col min="15114" max="15114" width="18.42578125" customWidth="1"/>
    <col min="15115" max="15115" width="14.42578125" customWidth="1"/>
    <col min="15116" max="15116" width="11.85546875" customWidth="1"/>
    <col min="15117" max="15117" width="11.140625" customWidth="1"/>
    <col min="15118" max="15118" width="20.140625" customWidth="1"/>
    <col min="15119" max="15119" width="11" customWidth="1"/>
    <col min="15120" max="15120" width="13.42578125" customWidth="1"/>
    <col min="15122" max="15122" width="10.5703125" bestFit="1" customWidth="1"/>
    <col min="15361" max="15361" width="10.85546875" customWidth="1"/>
    <col min="15362" max="15362" width="30.5703125" customWidth="1"/>
    <col min="15363" max="15363" width="13.7109375" customWidth="1"/>
    <col min="15364" max="15364" width="16.42578125" customWidth="1"/>
    <col min="15365" max="15365" width="15.28515625" customWidth="1"/>
    <col min="15366" max="15366" width="17.28515625" customWidth="1"/>
    <col min="15367" max="15367" width="15.42578125" customWidth="1"/>
    <col min="15368" max="15368" width="17.7109375" customWidth="1"/>
    <col min="15369" max="15369" width="18.140625" customWidth="1"/>
    <col min="15370" max="15370" width="18.42578125" customWidth="1"/>
    <col min="15371" max="15371" width="14.42578125" customWidth="1"/>
    <col min="15372" max="15372" width="11.85546875" customWidth="1"/>
    <col min="15373" max="15373" width="11.140625" customWidth="1"/>
    <col min="15374" max="15374" width="20.140625" customWidth="1"/>
    <col min="15375" max="15375" width="11" customWidth="1"/>
    <col min="15376" max="15376" width="13.42578125" customWidth="1"/>
    <col min="15378" max="15378" width="10.5703125" bestFit="1" customWidth="1"/>
    <col min="15617" max="15617" width="10.85546875" customWidth="1"/>
    <col min="15618" max="15618" width="30.5703125" customWidth="1"/>
    <col min="15619" max="15619" width="13.7109375" customWidth="1"/>
    <col min="15620" max="15620" width="16.42578125" customWidth="1"/>
    <col min="15621" max="15621" width="15.28515625" customWidth="1"/>
    <col min="15622" max="15622" width="17.28515625" customWidth="1"/>
    <col min="15623" max="15623" width="15.42578125" customWidth="1"/>
    <col min="15624" max="15624" width="17.7109375" customWidth="1"/>
    <col min="15625" max="15625" width="18.140625" customWidth="1"/>
    <col min="15626" max="15626" width="18.42578125" customWidth="1"/>
    <col min="15627" max="15627" width="14.42578125" customWidth="1"/>
    <col min="15628" max="15628" width="11.85546875" customWidth="1"/>
    <col min="15629" max="15629" width="11.140625" customWidth="1"/>
    <col min="15630" max="15630" width="20.140625" customWidth="1"/>
    <col min="15631" max="15631" width="11" customWidth="1"/>
    <col min="15632" max="15632" width="13.42578125" customWidth="1"/>
    <col min="15634" max="15634" width="10.5703125" bestFit="1" customWidth="1"/>
    <col min="15873" max="15873" width="10.85546875" customWidth="1"/>
    <col min="15874" max="15874" width="30.5703125" customWidth="1"/>
    <col min="15875" max="15875" width="13.7109375" customWidth="1"/>
    <col min="15876" max="15876" width="16.42578125" customWidth="1"/>
    <col min="15877" max="15877" width="15.28515625" customWidth="1"/>
    <col min="15878" max="15878" width="17.28515625" customWidth="1"/>
    <col min="15879" max="15879" width="15.42578125" customWidth="1"/>
    <col min="15880" max="15880" width="17.7109375" customWidth="1"/>
    <col min="15881" max="15881" width="18.140625" customWidth="1"/>
    <col min="15882" max="15882" width="18.42578125" customWidth="1"/>
    <col min="15883" max="15883" width="14.42578125" customWidth="1"/>
    <col min="15884" max="15884" width="11.85546875" customWidth="1"/>
    <col min="15885" max="15885" width="11.140625" customWidth="1"/>
    <col min="15886" max="15886" width="20.140625" customWidth="1"/>
    <col min="15887" max="15887" width="11" customWidth="1"/>
    <col min="15888" max="15888" width="13.42578125" customWidth="1"/>
    <col min="15890" max="15890" width="10.5703125" bestFit="1" customWidth="1"/>
    <col min="16129" max="16129" width="10.85546875" customWidth="1"/>
    <col min="16130" max="16130" width="30.5703125" customWidth="1"/>
    <col min="16131" max="16131" width="13.7109375" customWidth="1"/>
    <col min="16132" max="16132" width="16.42578125" customWidth="1"/>
    <col min="16133" max="16133" width="15.28515625" customWidth="1"/>
    <col min="16134" max="16134" width="17.28515625" customWidth="1"/>
    <col min="16135" max="16135" width="15.42578125" customWidth="1"/>
    <col min="16136" max="16136" width="17.7109375" customWidth="1"/>
    <col min="16137" max="16137" width="18.140625" customWidth="1"/>
    <col min="16138" max="16138" width="18.42578125" customWidth="1"/>
    <col min="16139" max="16139" width="14.42578125" customWidth="1"/>
    <col min="16140" max="16140" width="11.85546875" customWidth="1"/>
    <col min="16141" max="16141" width="11.140625" customWidth="1"/>
    <col min="16142" max="16142" width="20.140625" customWidth="1"/>
    <col min="16143" max="16143" width="11" customWidth="1"/>
    <col min="16144" max="16144" width="13.42578125" customWidth="1"/>
    <col min="16146" max="16146" width="10.5703125" bestFit="1" customWidth="1"/>
  </cols>
  <sheetData>
    <row r="1" spans="1:16" ht="15.75" thickBot="1" x14ac:dyDescent="0.3">
      <c r="A1" s="283"/>
      <c r="B1" s="284"/>
      <c r="C1" s="284"/>
      <c r="D1" s="285"/>
      <c r="E1" s="284"/>
      <c r="F1" s="284"/>
      <c r="G1" s="284"/>
      <c r="H1" s="284"/>
      <c r="I1" s="284"/>
      <c r="J1" s="86"/>
      <c r="K1" s="284"/>
      <c r="L1" s="284"/>
      <c r="M1" s="284"/>
      <c r="N1" s="86"/>
      <c r="O1" s="284"/>
      <c r="P1" s="284"/>
    </row>
    <row r="2" spans="1:16" s="16" customFormat="1" ht="19.5" thickBot="1" x14ac:dyDescent="0.3">
      <c r="A2" s="286"/>
      <c r="B2" s="671" t="s">
        <v>103</v>
      </c>
      <c r="C2" s="672"/>
      <c r="D2" s="287"/>
      <c r="E2" s="288"/>
      <c r="F2" s="288"/>
      <c r="G2" s="288"/>
      <c r="H2" s="288"/>
      <c r="I2" s="288"/>
      <c r="J2" s="288"/>
      <c r="K2" s="288"/>
      <c r="L2" s="288"/>
      <c r="M2" s="288"/>
      <c r="N2" s="289"/>
      <c r="O2" s="288"/>
      <c r="P2" s="288"/>
    </row>
    <row r="3" spans="1:16" ht="15.75" thickBot="1" x14ac:dyDescent="0.3">
      <c r="A3" s="283"/>
      <c r="B3" s="284"/>
      <c r="C3" s="284"/>
      <c r="D3" s="285"/>
      <c r="E3" s="284"/>
      <c r="F3" s="284"/>
      <c r="G3" s="284"/>
      <c r="H3" s="284"/>
      <c r="I3" s="284"/>
      <c r="J3" s="284"/>
      <c r="K3" s="284"/>
      <c r="L3" s="284"/>
      <c r="M3" s="284"/>
      <c r="N3" s="86"/>
      <c r="O3" s="284"/>
      <c r="P3" s="284"/>
    </row>
    <row r="4" spans="1:16" s="296" customFormat="1" ht="147" thickBot="1" x14ac:dyDescent="0.3">
      <c r="A4" s="290" t="s">
        <v>104</v>
      </c>
      <c r="B4" s="673" t="s">
        <v>105</v>
      </c>
      <c r="C4" s="674"/>
      <c r="D4" s="291" t="s">
        <v>106</v>
      </c>
      <c r="E4" s="291" t="s">
        <v>107</v>
      </c>
      <c r="F4" s="291" t="s">
        <v>108</v>
      </c>
      <c r="G4" s="291" t="s">
        <v>109</v>
      </c>
      <c r="H4" s="291" t="s">
        <v>110</v>
      </c>
      <c r="I4" s="291" t="s">
        <v>123</v>
      </c>
      <c r="J4" s="291" t="s">
        <v>124</v>
      </c>
      <c r="K4" s="292" t="s">
        <v>112</v>
      </c>
      <c r="L4" s="293"/>
      <c r="M4" s="293"/>
      <c r="N4" s="294"/>
      <c r="O4" s="295"/>
      <c r="P4" s="293"/>
    </row>
    <row r="5" spans="1:16" ht="33.75" customHeight="1" x14ac:dyDescent="0.25">
      <c r="A5" s="297">
        <v>13210</v>
      </c>
      <c r="B5" s="675" t="s">
        <v>113</v>
      </c>
      <c r="C5" s="676"/>
      <c r="D5" s="298">
        <v>5130.82</v>
      </c>
      <c r="E5" s="298">
        <v>3340.53</v>
      </c>
      <c r="F5" s="298">
        <v>14498.2</v>
      </c>
      <c r="G5" s="298">
        <v>5127.8599999999997</v>
      </c>
      <c r="H5" s="298">
        <v>350.28</v>
      </c>
      <c r="I5" s="299">
        <f>SUM(D5:H5)</f>
        <v>28447.690000000002</v>
      </c>
      <c r="J5" s="300">
        <v>29936.25</v>
      </c>
      <c r="K5" s="301">
        <f>I5/J5*100-100</f>
        <v>-4.9724330869764799</v>
      </c>
      <c r="L5" s="284"/>
      <c r="M5" s="302"/>
      <c r="N5" s="86"/>
      <c r="O5" s="284"/>
      <c r="P5" s="284"/>
    </row>
    <row r="6" spans="1:16" ht="22.5" x14ac:dyDescent="0.25">
      <c r="A6" s="303">
        <v>13220</v>
      </c>
      <c r="B6" s="677" t="s">
        <v>114</v>
      </c>
      <c r="C6" s="678"/>
      <c r="D6" s="304">
        <v>408.14</v>
      </c>
      <c r="E6" s="304">
        <v>1068.33</v>
      </c>
      <c r="F6" s="304">
        <v>38.090000000000003</v>
      </c>
      <c r="G6" s="304">
        <v>370.55</v>
      </c>
      <c r="H6" s="304">
        <v>0</v>
      </c>
      <c r="I6" s="299">
        <f t="shared" ref="I6:I8" si="0">SUM(D6:H6)</f>
        <v>1885.1099999999997</v>
      </c>
      <c r="J6" s="305">
        <v>1110.93</v>
      </c>
      <c r="K6" s="301">
        <f>I6/J6*100-100</f>
        <v>69.687559072128721</v>
      </c>
      <c r="L6" s="284"/>
      <c r="M6" s="284"/>
      <c r="N6" s="86"/>
      <c r="O6" s="284"/>
      <c r="P6" s="284"/>
    </row>
    <row r="7" spans="1:16" ht="22.5" x14ac:dyDescent="0.25">
      <c r="A7" s="303">
        <v>13230</v>
      </c>
      <c r="B7" s="679" t="s">
        <v>115</v>
      </c>
      <c r="C7" s="680"/>
      <c r="D7" s="304">
        <v>803.04</v>
      </c>
      <c r="E7" s="304">
        <v>514.08000000000004</v>
      </c>
      <c r="F7" s="304">
        <v>0</v>
      </c>
      <c r="G7" s="304">
        <v>0</v>
      </c>
      <c r="H7" s="304">
        <v>4717.54</v>
      </c>
      <c r="I7" s="299">
        <f t="shared" si="0"/>
        <v>6034.66</v>
      </c>
      <c r="J7" s="305">
        <v>2230.36</v>
      </c>
      <c r="K7" s="306">
        <f>I7/J7*100-100</f>
        <v>170.56887677325631</v>
      </c>
      <c r="L7" s="284"/>
      <c r="M7" s="284"/>
      <c r="N7" s="86"/>
      <c r="O7" s="284"/>
      <c r="P7" s="284"/>
    </row>
    <row r="8" spans="1:16" ht="35.25" customHeight="1" thickBot="1" x14ac:dyDescent="0.3">
      <c r="A8" s="307">
        <v>13250</v>
      </c>
      <c r="B8" s="669" t="s">
        <v>116</v>
      </c>
      <c r="C8" s="670"/>
      <c r="D8" s="308">
        <v>199.92</v>
      </c>
      <c r="E8" s="308">
        <v>349.36</v>
      </c>
      <c r="F8" s="308">
        <v>0</v>
      </c>
      <c r="G8" s="308">
        <v>0</v>
      </c>
      <c r="H8" s="308">
        <v>539.62</v>
      </c>
      <c r="I8" s="299">
        <f t="shared" si="0"/>
        <v>1088.9000000000001</v>
      </c>
      <c r="J8" s="309">
        <v>847.29</v>
      </c>
      <c r="K8" s="310">
        <f>I8/J8*100-100</f>
        <v>28.515620389713092</v>
      </c>
      <c r="L8" s="284"/>
      <c r="M8" s="302"/>
      <c r="N8" s="86"/>
      <c r="O8" s="284"/>
      <c r="P8" s="284"/>
    </row>
    <row r="9" spans="1:16" ht="22.5" thickBot="1" x14ac:dyDescent="0.35">
      <c r="A9" s="311"/>
      <c r="B9" s="683" t="s">
        <v>90</v>
      </c>
      <c r="C9" s="684"/>
      <c r="D9" s="312">
        <f t="shared" ref="D9:J9" si="1">SUM(D5:D8)</f>
        <v>6541.92</v>
      </c>
      <c r="E9" s="312">
        <f t="shared" si="1"/>
        <v>5272.3</v>
      </c>
      <c r="F9" s="312">
        <f t="shared" si="1"/>
        <v>14536.29</v>
      </c>
      <c r="G9" s="312">
        <f t="shared" si="1"/>
        <v>5498.41</v>
      </c>
      <c r="H9" s="312">
        <f t="shared" si="1"/>
        <v>5607.44</v>
      </c>
      <c r="I9" s="313">
        <f t="shared" si="1"/>
        <v>37456.360000000008</v>
      </c>
      <c r="J9" s="314">
        <f t="shared" si="1"/>
        <v>34124.83</v>
      </c>
      <c r="K9" s="315">
        <f>I9/J9*100-100</f>
        <v>9.762773909789459</v>
      </c>
      <c r="L9" s="284"/>
      <c r="M9" s="284"/>
      <c r="N9" s="86"/>
      <c r="O9" s="284"/>
      <c r="P9" s="284"/>
    </row>
    <row r="10" spans="1:16" ht="18.75" x14ac:dyDescent="0.3">
      <c r="A10" s="316"/>
      <c r="B10" s="317"/>
      <c r="C10" s="317"/>
      <c r="D10" s="318"/>
      <c r="E10" s="319"/>
      <c r="F10" s="317"/>
      <c r="G10" s="317"/>
      <c r="H10" s="319"/>
      <c r="I10" s="320"/>
      <c r="J10" s="317"/>
      <c r="K10" s="317"/>
      <c r="L10" s="284"/>
      <c r="M10" s="284"/>
      <c r="N10" s="86"/>
      <c r="O10" s="284"/>
      <c r="P10" s="284"/>
    </row>
    <row r="11" spans="1:16" x14ac:dyDescent="0.25">
      <c r="A11" s="283"/>
      <c r="B11" s="284"/>
      <c r="C11" s="284"/>
      <c r="D11" s="285"/>
      <c r="E11" s="284"/>
      <c r="F11" s="284"/>
      <c r="G11" s="284"/>
      <c r="H11" s="302"/>
      <c r="I11" s="302"/>
      <c r="J11" s="321"/>
      <c r="K11" s="284"/>
      <c r="L11" s="322"/>
      <c r="M11" s="284"/>
      <c r="N11" s="86"/>
      <c r="O11" s="284"/>
      <c r="P11" s="284"/>
    </row>
    <row r="12" spans="1:16" ht="15.75" thickBot="1" x14ac:dyDescent="0.3">
      <c r="A12" s="283"/>
      <c r="B12" s="284"/>
      <c r="C12" s="284"/>
      <c r="D12" s="285"/>
      <c r="E12" s="284"/>
      <c r="F12" s="284"/>
      <c r="G12" s="284"/>
      <c r="H12" s="284"/>
      <c r="I12" s="86"/>
      <c r="J12" s="284"/>
      <c r="K12" s="284"/>
      <c r="L12" s="284"/>
      <c r="M12" s="284"/>
      <c r="N12" s="86"/>
      <c r="O12" s="284"/>
      <c r="P12" s="284"/>
    </row>
    <row r="13" spans="1:16" s="16" customFormat="1" ht="16.5" thickBot="1" x14ac:dyDescent="0.3">
      <c r="A13" s="286"/>
      <c r="B13" s="685" t="s">
        <v>117</v>
      </c>
      <c r="C13" s="686"/>
      <c r="D13" s="287"/>
      <c r="E13" s="288"/>
      <c r="F13" s="288"/>
      <c r="G13" s="288"/>
      <c r="H13" s="288"/>
      <c r="I13" s="323"/>
      <c r="J13" s="288"/>
      <c r="K13" s="288"/>
      <c r="L13" s="288"/>
      <c r="M13" s="288"/>
      <c r="N13" s="289"/>
      <c r="O13" s="288"/>
      <c r="P13" s="288"/>
    </row>
    <row r="14" spans="1:16" ht="15.75" thickBot="1" x14ac:dyDescent="0.3">
      <c r="A14" s="283"/>
      <c r="B14" s="284"/>
      <c r="C14" s="284"/>
      <c r="D14" s="285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</row>
    <row r="15" spans="1:16" s="296" customFormat="1" ht="132.75" thickBot="1" x14ac:dyDescent="0.3">
      <c r="A15" s="324" t="s">
        <v>104</v>
      </c>
      <c r="B15" s="687" t="s">
        <v>105</v>
      </c>
      <c r="C15" s="688"/>
      <c r="D15" s="325" t="s">
        <v>118</v>
      </c>
      <c r="E15" s="326" t="s">
        <v>107</v>
      </c>
      <c r="F15" s="326" t="s">
        <v>119</v>
      </c>
      <c r="G15" s="291" t="s">
        <v>109</v>
      </c>
      <c r="H15" s="325" t="s">
        <v>110</v>
      </c>
      <c r="I15" s="291" t="s">
        <v>123</v>
      </c>
      <c r="J15" s="326" t="s">
        <v>111</v>
      </c>
      <c r="K15" s="326" t="s">
        <v>112</v>
      </c>
      <c r="L15" s="293"/>
      <c r="M15" s="293"/>
      <c r="N15" s="293"/>
      <c r="O15" s="293"/>
      <c r="P15" s="293"/>
    </row>
    <row r="16" spans="1:16" s="16" customFormat="1" ht="36.75" customHeight="1" x14ac:dyDescent="0.25">
      <c r="A16" s="297">
        <v>21110</v>
      </c>
      <c r="B16" s="689" t="s">
        <v>120</v>
      </c>
      <c r="C16" s="690"/>
      <c r="D16" s="327">
        <v>0</v>
      </c>
      <c r="E16" s="328"/>
      <c r="F16" s="328">
        <v>6850</v>
      </c>
      <c r="G16" s="328">
        <v>0</v>
      </c>
      <c r="H16" s="329">
        <v>0</v>
      </c>
      <c r="I16" s="330">
        <f>SUM(D16:H16)</f>
        <v>6850</v>
      </c>
      <c r="J16" s="331">
        <v>7000</v>
      </c>
      <c r="K16" s="332">
        <f>I16/J16*100-100</f>
        <v>-2.142857142857153</v>
      </c>
      <c r="L16" s="288"/>
      <c r="M16" s="288"/>
      <c r="N16" s="288"/>
      <c r="O16" s="288"/>
      <c r="P16" s="288"/>
    </row>
    <row r="17" spans="1:16" s="16" customFormat="1" ht="36.75" customHeight="1" x14ac:dyDescent="0.25">
      <c r="A17" s="297">
        <v>21200</v>
      </c>
      <c r="B17" s="679" t="s">
        <v>121</v>
      </c>
      <c r="C17" s="691"/>
      <c r="D17" s="329">
        <v>0</v>
      </c>
      <c r="E17" s="328">
        <v>0</v>
      </c>
      <c r="F17" s="328">
        <v>0</v>
      </c>
      <c r="G17" s="328">
        <v>0</v>
      </c>
      <c r="H17" s="329">
        <v>25132</v>
      </c>
      <c r="I17" s="330">
        <f t="shared" ref="I17:I18" si="2">SUM(D17:H17)</f>
        <v>25132</v>
      </c>
      <c r="J17" s="331">
        <v>13189</v>
      </c>
      <c r="K17" s="332">
        <f>I17/J17*100-100</f>
        <v>90.552733338388038</v>
      </c>
      <c r="L17" s="288"/>
      <c r="M17" s="288"/>
      <c r="N17" s="288"/>
      <c r="O17" s="288"/>
      <c r="P17" s="288"/>
    </row>
    <row r="18" spans="1:16" s="16" customFormat="1" ht="37.5" customHeight="1" thickBot="1" x14ac:dyDescent="0.3">
      <c r="A18" s="303">
        <v>22200</v>
      </c>
      <c r="B18" s="669" t="s">
        <v>122</v>
      </c>
      <c r="C18" s="692"/>
      <c r="D18" s="334">
        <v>10000</v>
      </c>
      <c r="E18" s="333">
        <v>200</v>
      </c>
      <c r="F18" s="333">
        <v>0</v>
      </c>
      <c r="G18" s="333">
        <v>0</v>
      </c>
      <c r="H18" s="334">
        <v>0</v>
      </c>
      <c r="I18" s="330">
        <f t="shared" si="2"/>
        <v>10200</v>
      </c>
      <c r="J18" s="335">
        <v>1000</v>
      </c>
      <c r="K18" s="332">
        <f>I18/J18*100-100</f>
        <v>919.99999999999989</v>
      </c>
      <c r="L18" s="288"/>
      <c r="M18" s="288"/>
      <c r="N18" s="288"/>
      <c r="O18" s="288"/>
      <c r="P18" s="288"/>
    </row>
    <row r="19" spans="1:16" s="16" customFormat="1" ht="22.5" thickBot="1" x14ac:dyDescent="0.3">
      <c r="A19" s="336"/>
      <c r="B19" s="681" t="s">
        <v>90</v>
      </c>
      <c r="C19" s="682"/>
      <c r="D19" s="337">
        <f t="shared" ref="D19:J19" si="3">SUM(D16:D18)</f>
        <v>10000</v>
      </c>
      <c r="E19" s="337">
        <f t="shared" si="3"/>
        <v>200</v>
      </c>
      <c r="F19" s="337">
        <f t="shared" si="3"/>
        <v>6850</v>
      </c>
      <c r="G19" s="337">
        <f t="shared" si="3"/>
        <v>0</v>
      </c>
      <c r="H19" s="338">
        <f t="shared" si="3"/>
        <v>25132</v>
      </c>
      <c r="I19" s="339">
        <f t="shared" si="3"/>
        <v>42182</v>
      </c>
      <c r="J19" s="340">
        <f t="shared" si="3"/>
        <v>21189</v>
      </c>
      <c r="K19" s="340">
        <f>I19/J19*100-100</f>
        <v>99.074991740997689</v>
      </c>
      <c r="L19" s="288"/>
      <c r="M19" s="288"/>
      <c r="N19" s="341"/>
      <c r="O19" s="288"/>
      <c r="P19" s="288"/>
    </row>
    <row r="20" spans="1:16" s="16" customFormat="1" x14ac:dyDescent="0.25">
      <c r="A20" s="286"/>
      <c r="B20" s="288"/>
      <c r="C20" s="288"/>
      <c r="D20" s="287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</row>
    <row r="21" spans="1:16" s="16" customFormat="1" x14ac:dyDescent="0.25">
      <c r="A21" s="342"/>
      <c r="B21" s="287"/>
      <c r="C21" s="288"/>
      <c r="D21" s="287"/>
      <c r="E21" s="288"/>
      <c r="F21" s="288"/>
      <c r="G21" s="288"/>
      <c r="H21" s="288"/>
      <c r="I21" s="341"/>
      <c r="J21" s="289"/>
      <c r="K21" s="288"/>
      <c r="L21" s="288"/>
      <c r="M21" s="288"/>
      <c r="N21" s="288"/>
      <c r="O21" s="288"/>
      <c r="P21" s="288"/>
    </row>
    <row r="22" spans="1:16" x14ac:dyDescent="0.25">
      <c r="A22" s="283"/>
      <c r="B22" s="284"/>
      <c r="C22" s="284"/>
      <c r="D22" s="284"/>
    </row>
    <row r="23" spans="1:16" x14ac:dyDescent="0.25">
      <c r="A23" s="283"/>
      <c r="B23" s="284"/>
      <c r="C23" s="284"/>
      <c r="D23" s="284"/>
    </row>
    <row r="24" spans="1:16" x14ac:dyDescent="0.25">
      <c r="A24" s="283"/>
      <c r="B24" s="284"/>
      <c r="C24" s="284"/>
      <c r="D24" s="284"/>
      <c r="K24" s="7"/>
    </row>
    <row r="25" spans="1:16" x14ac:dyDescent="0.25">
      <c r="A25" s="283"/>
      <c r="B25" s="284"/>
      <c r="C25" s="284"/>
      <c r="D25" s="284"/>
    </row>
    <row r="26" spans="1:16" x14ac:dyDescent="0.25">
      <c r="A26" s="283"/>
      <c r="B26" s="284"/>
      <c r="C26" s="284"/>
      <c r="D26" s="284"/>
      <c r="K26" s="7"/>
    </row>
    <row r="27" spans="1:16" x14ac:dyDescent="0.25">
      <c r="A27" s="283"/>
      <c r="B27" s="284"/>
      <c r="C27" s="284"/>
      <c r="D27" s="284"/>
    </row>
    <row r="28" spans="1:16" x14ac:dyDescent="0.25">
      <c r="A28" s="283"/>
      <c r="B28" s="284"/>
      <c r="C28" s="284"/>
      <c r="D28" s="284"/>
    </row>
    <row r="29" spans="1:16" x14ac:dyDescent="0.25">
      <c r="A29" s="283"/>
      <c r="B29" s="284"/>
      <c r="C29" s="284"/>
      <c r="D29" s="285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</row>
    <row r="30" spans="1:16" x14ac:dyDescent="0.25">
      <c r="A30" s="283"/>
      <c r="B30" s="284"/>
      <c r="C30" s="284"/>
      <c r="D30" s="285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84"/>
    </row>
    <row r="31" spans="1:16" x14ac:dyDescent="0.25">
      <c r="A31" s="283"/>
      <c r="B31" s="284"/>
      <c r="C31" s="284"/>
      <c r="D31" s="285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84"/>
    </row>
    <row r="32" spans="1:16" x14ac:dyDescent="0.25">
      <c r="O32" s="284"/>
      <c r="P32" s="284"/>
    </row>
    <row r="33" spans="15:16" x14ac:dyDescent="0.25">
      <c r="O33" s="284"/>
      <c r="P33" s="284"/>
    </row>
    <row r="34" spans="15:16" x14ac:dyDescent="0.25">
      <c r="O34" s="284"/>
      <c r="P34" s="284"/>
    </row>
    <row r="35" spans="15:16" x14ac:dyDescent="0.25">
      <c r="O35" s="284"/>
      <c r="P35" s="284"/>
    </row>
    <row r="36" spans="15:16" x14ac:dyDescent="0.25">
      <c r="O36" s="284"/>
      <c r="P36" s="284"/>
    </row>
    <row r="37" spans="15:16" x14ac:dyDescent="0.25">
      <c r="O37" s="284"/>
      <c r="P37" s="284"/>
    </row>
  </sheetData>
  <mergeCells count="13">
    <mergeCell ref="B19:C19"/>
    <mergeCell ref="B9:C9"/>
    <mergeCell ref="B13:C13"/>
    <mergeCell ref="B15:C15"/>
    <mergeCell ref="B16:C16"/>
    <mergeCell ref="B17:C17"/>
    <mergeCell ref="B18:C18"/>
    <mergeCell ref="B8:C8"/>
    <mergeCell ref="B2:C2"/>
    <mergeCell ref="B4:C4"/>
    <mergeCell ref="B5:C5"/>
    <mergeCell ref="B6:C6"/>
    <mergeCell ref="B7:C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F2C03-3781-4EB6-B332-F912D128E249}">
  <dimension ref="A1:K56"/>
  <sheetViews>
    <sheetView tabSelected="1" topLeftCell="A13" workbookViewId="0">
      <selection activeCell="B20" sqref="B20"/>
    </sheetView>
  </sheetViews>
  <sheetFormatPr defaultRowHeight="15" x14ac:dyDescent="0.25"/>
  <cols>
    <col min="1" max="1" width="43.42578125" style="348" customWidth="1"/>
    <col min="2" max="2" width="14.85546875" style="348" customWidth="1"/>
    <col min="3" max="3" width="12.140625" style="348" customWidth="1"/>
    <col min="4" max="4" width="10" style="348" customWidth="1"/>
    <col min="5" max="5" width="13.28515625" style="348" customWidth="1"/>
    <col min="6" max="6" width="12.140625" style="348" customWidth="1"/>
    <col min="7" max="7" width="8.28515625" style="348" customWidth="1"/>
    <col min="8" max="8" width="10.42578125" style="348" customWidth="1"/>
    <col min="9" max="9" width="11.7109375" style="349" customWidth="1"/>
    <col min="10" max="10" width="11.5703125" style="349" customWidth="1"/>
    <col min="11" max="11" width="11.140625" style="348" customWidth="1"/>
    <col min="12" max="13" width="10.5703125" style="348" customWidth="1"/>
    <col min="14" max="256" width="9.140625" style="348"/>
    <col min="257" max="257" width="37.7109375" style="348" customWidth="1"/>
    <col min="258" max="258" width="14.85546875" style="348" customWidth="1"/>
    <col min="259" max="259" width="12.140625" style="348" customWidth="1"/>
    <col min="260" max="260" width="10" style="348" customWidth="1"/>
    <col min="261" max="261" width="13.28515625" style="348" customWidth="1"/>
    <col min="262" max="262" width="12.140625" style="348" customWidth="1"/>
    <col min="263" max="263" width="8.28515625" style="348" customWidth="1"/>
    <col min="264" max="264" width="10.42578125" style="348" customWidth="1"/>
    <col min="265" max="265" width="11.7109375" style="348" customWidth="1"/>
    <col min="266" max="266" width="11.5703125" style="348" customWidth="1"/>
    <col min="267" max="267" width="11.140625" style="348" customWidth="1"/>
    <col min="268" max="269" width="10.5703125" style="348" customWidth="1"/>
    <col min="270" max="512" width="9.140625" style="348"/>
    <col min="513" max="513" width="37.7109375" style="348" customWidth="1"/>
    <col min="514" max="514" width="14.85546875" style="348" customWidth="1"/>
    <col min="515" max="515" width="12.140625" style="348" customWidth="1"/>
    <col min="516" max="516" width="10" style="348" customWidth="1"/>
    <col min="517" max="517" width="13.28515625" style="348" customWidth="1"/>
    <col min="518" max="518" width="12.140625" style="348" customWidth="1"/>
    <col min="519" max="519" width="8.28515625" style="348" customWidth="1"/>
    <col min="520" max="520" width="10.42578125" style="348" customWidth="1"/>
    <col min="521" max="521" width="11.7109375" style="348" customWidth="1"/>
    <col min="522" max="522" width="11.5703125" style="348" customWidth="1"/>
    <col min="523" max="523" width="11.140625" style="348" customWidth="1"/>
    <col min="524" max="525" width="10.5703125" style="348" customWidth="1"/>
    <col min="526" max="768" width="9.140625" style="348"/>
    <col min="769" max="769" width="37.7109375" style="348" customWidth="1"/>
    <col min="770" max="770" width="14.85546875" style="348" customWidth="1"/>
    <col min="771" max="771" width="12.140625" style="348" customWidth="1"/>
    <col min="772" max="772" width="10" style="348" customWidth="1"/>
    <col min="773" max="773" width="13.28515625" style="348" customWidth="1"/>
    <col min="774" max="774" width="12.140625" style="348" customWidth="1"/>
    <col min="775" max="775" width="8.28515625" style="348" customWidth="1"/>
    <col min="776" max="776" width="10.42578125" style="348" customWidth="1"/>
    <col min="777" max="777" width="11.7109375" style="348" customWidth="1"/>
    <col min="778" max="778" width="11.5703125" style="348" customWidth="1"/>
    <col min="779" max="779" width="11.140625" style="348" customWidth="1"/>
    <col min="780" max="781" width="10.5703125" style="348" customWidth="1"/>
    <col min="782" max="1024" width="9.140625" style="348"/>
    <col min="1025" max="1025" width="37.7109375" style="348" customWidth="1"/>
    <col min="1026" max="1026" width="14.85546875" style="348" customWidth="1"/>
    <col min="1027" max="1027" width="12.140625" style="348" customWidth="1"/>
    <col min="1028" max="1028" width="10" style="348" customWidth="1"/>
    <col min="1029" max="1029" width="13.28515625" style="348" customWidth="1"/>
    <col min="1030" max="1030" width="12.140625" style="348" customWidth="1"/>
    <col min="1031" max="1031" width="8.28515625" style="348" customWidth="1"/>
    <col min="1032" max="1032" width="10.42578125" style="348" customWidth="1"/>
    <col min="1033" max="1033" width="11.7109375" style="348" customWidth="1"/>
    <col min="1034" max="1034" width="11.5703125" style="348" customWidth="1"/>
    <col min="1035" max="1035" width="11.140625" style="348" customWidth="1"/>
    <col min="1036" max="1037" width="10.5703125" style="348" customWidth="1"/>
    <col min="1038" max="1280" width="9.140625" style="348"/>
    <col min="1281" max="1281" width="37.7109375" style="348" customWidth="1"/>
    <col min="1282" max="1282" width="14.85546875" style="348" customWidth="1"/>
    <col min="1283" max="1283" width="12.140625" style="348" customWidth="1"/>
    <col min="1284" max="1284" width="10" style="348" customWidth="1"/>
    <col min="1285" max="1285" width="13.28515625" style="348" customWidth="1"/>
    <col min="1286" max="1286" width="12.140625" style="348" customWidth="1"/>
    <col min="1287" max="1287" width="8.28515625" style="348" customWidth="1"/>
    <col min="1288" max="1288" width="10.42578125" style="348" customWidth="1"/>
    <col min="1289" max="1289" width="11.7109375" style="348" customWidth="1"/>
    <col min="1290" max="1290" width="11.5703125" style="348" customWidth="1"/>
    <col min="1291" max="1291" width="11.140625" style="348" customWidth="1"/>
    <col min="1292" max="1293" width="10.5703125" style="348" customWidth="1"/>
    <col min="1294" max="1536" width="9.140625" style="348"/>
    <col min="1537" max="1537" width="37.7109375" style="348" customWidth="1"/>
    <col min="1538" max="1538" width="14.85546875" style="348" customWidth="1"/>
    <col min="1539" max="1539" width="12.140625" style="348" customWidth="1"/>
    <col min="1540" max="1540" width="10" style="348" customWidth="1"/>
    <col min="1541" max="1541" width="13.28515625" style="348" customWidth="1"/>
    <col min="1542" max="1542" width="12.140625" style="348" customWidth="1"/>
    <col min="1543" max="1543" width="8.28515625" style="348" customWidth="1"/>
    <col min="1544" max="1544" width="10.42578125" style="348" customWidth="1"/>
    <col min="1545" max="1545" width="11.7109375" style="348" customWidth="1"/>
    <col min="1546" max="1546" width="11.5703125" style="348" customWidth="1"/>
    <col min="1547" max="1547" width="11.140625" style="348" customWidth="1"/>
    <col min="1548" max="1549" width="10.5703125" style="348" customWidth="1"/>
    <col min="1550" max="1792" width="9.140625" style="348"/>
    <col min="1793" max="1793" width="37.7109375" style="348" customWidth="1"/>
    <col min="1794" max="1794" width="14.85546875" style="348" customWidth="1"/>
    <col min="1795" max="1795" width="12.140625" style="348" customWidth="1"/>
    <col min="1796" max="1796" width="10" style="348" customWidth="1"/>
    <col min="1797" max="1797" width="13.28515625" style="348" customWidth="1"/>
    <col min="1798" max="1798" width="12.140625" style="348" customWidth="1"/>
    <col min="1799" max="1799" width="8.28515625" style="348" customWidth="1"/>
    <col min="1800" max="1800" width="10.42578125" style="348" customWidth="1"/>
    <col min="1801" max="1801" width="11.7109375" style="348" customWidth="1"/>
    <col min="1802" max="1802" width="11.5703125" style="348" customWidth="1"/>
    <col min="1803" max="1803" width="11.140625" style="348" customWidth="1"/>
    <col min="1804" max="1805" width="10.5703125" style="348" customWidth="1"/>
    <col min="1806" max="2048" width="9.140625" style="348"/>
    <col min="2049" max="2049" width="37.7109375" style="348" customWidth="1"/>
    <col min="2050" max="2050" width="14.85546875" style="348" customWidth="1"/>
    <col min="2051" max="2051" width="12.140625" style="348" customWidth="1"/>
    <col min="2052" max="2052" width="10" style="348" customWidth="1"/>
    <col min="2053" max="2053" width="13.28515625" style="348" customWidth="1"/>
    <col min="2054" max="2054" width="12.140625" style="348" customWidth="1"/>
    <col min="2055" max="2055" width="8.28515625" style="348" customWidth="1"/>
    <col min="2056" max="2056" width="10.42578125" style="348" customWidth="1"/>
    <col min="2057" max="2057" width="11.7109375" style="348" customWidth="1"/>
    <col min="2058" max="2058" width="11.5703125" style="348" customWidth="1"/>
    <col min="2059" max="2059" width="11.140625" style="348" customWidth="1"/>
    <col min="2060" max="2061" width="10.5703125" style="348" customWidth="1"/>
    <col min="2062" max="2304" width="9.140625" style="348"/>
    <col min="2305" max="2305" width="37.7109375" style="348" customWidth="1"/>
    <col min="2306" max="2306" width="14.85546875" style="348" customWidth="1"/>
    <col min="2307" max="2307" width="12.140625" style="348" customWidth="1"/>
    <col min="2308" max="2308" width="10" style="348" customWidth="1"/>
    <col min="2309" max="2309" width="13.28515625" style="348" customWidth="1"/>
    <col min="2310" max="2310" width="12.140625" style="348" customWidth="1"/>
    <col min="2311" max="2311" width="8.28515625" style="348" customWidth="1"/>
    <col min="2312" max="2312" width="10.42578125" style="348" customWidth="1"/>
    <col min="2313" max="2313" width="11.7109375" style="348" customWidth="1"/>
    <col min="2314" max="2314" width="11.5703125" style="348" customWidth="1"/>
    <col min="2315" max="2315" width="11.140625" style="348" customWidth="1"/>
    <col min="2316" max="2317" width="10.5703125" style="348" customWidth="1"/>
    <col min="2318" max="2560" width="9.140625" style="348"/>
    <col min="2561" max="2561" width="37.7109375" style="348" customWidth="1"/>
    <col min="2562" max="2562" width="14.85546875" style="348" customWidth="1"/>
    <col min="2563" max="2563" width="12.140625" style="348" customWidth="1"/>
    <col min="2564" max="2564" width="10" style="348" customWidth="1"/>
    <col min="2565" max="2565" width="13.28515625" style="348" customWidth="1"/>
    <col min="2566" max="2566" width="12.140625" style="348" customWidth="1"/>
    <col min="2567" max="2567" width="8.28515625" style="348" customWidth="1"/>
    <col min="2568" max="2568" width="10.42578125" style="348" customWidth="1"/>
    <col min="2569" max="2569" width="11.7109375" style="348" customWidth="1"/>
    <col min="2570" max="2570" width="11.5703125" style="348" customWidth="1"/>
    <col min="2571" max="2571" width="11.140625" style="348" customWidth="1"/>
    <col min="2572" max="2573" width="10.5703125" style="348" customWidth="1"/>
    <col min="2574" max="2816" width="9.140625" style="348"/>
    <col min="2817" max="2817" width="37.7109375" style="348" customWidth="1"/>
    <col min="2818" max="2818" width="14.85546875" style="348" customWidth="1"/>
    <col min="2819" max="2819" width="12.140625" style="348" customWidth="1"/>
    <col min="2820" max="2820" width="10" style="348" customWidth="1"/>
    <col min="2821" max="2821" width="13.28515625" style="348" customWidth="1"/>
    <col min="2822" max="2822" width="12.140625" style="348" customWidth="1"/>
    <col min="2823" max="2823" width="8.28515625" style="348" customWidth="1"/>
    <col min="2824" max="2824" width="10.42578125" style="348" customWidth="1"/>
    <col min="2825" max="2825" width="11.7109375" style="348" customWidth="1"/>
    <col min="2826" max="2826" width="11.5703125" style="348" customWidth="1"/>
    <col min="2827" max="2827" width="11.140625" style="348" customWidth="1"/>
    <col min="2828" max="2829" width="10.5703125" style="348" customWidth="1"/>
    <col min="2830" max="3072" width="9.140625" style="348"/>
    <col min="3073" max="3073" width="37.7109375" style="348" customWidth="1"/>
    <col min="3074" max="3074" width="14.85546875" style="348" customWidth="1"/>
    <col min="3075" max="3075" width="12.140625" style="348" customWidth="1"/>
    <col min="3076" max="3076" width="10" style="348" customWidth="1"/>
    <col min="3077" max="3077" width="13.28515625" style="348" customWidth="1"/>
    <col min="3078" max="3078" width="12.140625" style="348" customWidth="1"/>
    <col min="3079" max="3079" width="8.28515625" style="348" customWidth="1"/>
    <col min="3080" max="3080" width="10.42578125" style="348" customWidth="1"/>
    <col min="3081" max="3081" width="11.7109375" style="348" customWidth="1"/>
    <col min="3082" max="3082" width="11.5703125" style="348" customWidth="1"/>
    <col min="3083" max="3083" width="11.140625" style="348" customWidth="1"/>
    <col min="3084" max="3085" width="10.5703125" style="348" customWidth="1"/>
    <col min="3086" max="3328" width="9.140625" style="348"/>
    <col min="3329" max="3329" width="37.7109375" style="348" customWidth="1"/>
    <col min="3330" max="3330" width="14.85546875" style="348" customWidth="1"/>
    <col min="3331" max="3331" width="12.140625" style="348" customWidth="1"/>
    <col min="3332" max="3332" width="10" style="348" customWidth="1"/>
    <col min="3333" max="3333" width="13.28515625" style="348" customWidth="1"/>
    <col min="3334" max="3334" width="12.140625" style="348" customWidth="1"/>
    <col min="3335" max="3335" width="8.28515625" style="348" customWidth="1"/>
    <col min="3336" max="3336" width="10.42578125" style="348" customWidth="1"/>
    <col min="3337" max="3337" width="11.7109375" style="348" customWidth="1"/>
    <col min="3338" max="3338" width="11.5703125" style="348" customWidth="1"/>
    <col min="3339" max="3339" width="11.140625" style="348" customWidth="1"/>
    <col min="3340" max="3341" width="10.5703125" style="348" customWidth="1"/>
    <col min="3342" max="3584" width="9.140625" style="348"/>
    <col min="3585" max="3585" width="37.7109375" style="348" customWidth="1"/>
    <col min="3586" max="3586" width="14.85546875" style="348" customWidth="1"/>
    <col min="3587" max="3587" width="12.140625" style="348" customWidth="1"/>
    <col min="3588" max="3588" width="10" style="348" customWidth="1"/>
    <col min="3589" max="3589" width="13.28515625" style="348" customWidth="1"/>
    <col min="3590" max="3590" width="12.140625" style="348" customWidth="1"/>
    <col min="3591" max="3591" width="8.28515625" style="348" customWidth="1"/>
    <col min="3592" max="3592" width="10.42578125" style="348" customWidth="1"/>
    <col min="3593" max="3593" width="11.7109375" style="348" customWidth="1"/>
    <col min="3594" max="3594" width="11.5703125" style="348" customWidth="1"/>
    <col min="3595" max="3595" width="11.140625" style="348" customWidth="1"/>
    <col min="3596" max="3597" width="10.5703125" style="348" customWidth="1"/>
    <col min="3598" max="3840" width="9.140625" style="348"/>
    <col min="3841" max="3841" width="37.7109375" style="348" customWidth="1"/>
    <col min="3842" max="3842" width="14.85546875" style="348" customWidth="1"/>
    <col min="3843" max="3843" width="12.140625" style="348" customWidth="1"/>
    <col min="3844" max="3844" width="10" style="348" customWidth="1"/>
    <col min="3845" max="3845" width="13.28515625" style="348" customWidth="1"/>
    <col min="3846" max="3846" width="12.140625" style="348" customWidth="1"/>
    <col min="3847" max="3847" width="8.28515625" style="348" customWidth="1"/>
    <col min="3848" max="3848" width="10.42578125" style="348" customWidth="1"/>
    <col min="3849" max="3849" width="11.7109375" style="348" customWidth="1"/>
    <col min="3850" max="3850" width="11.5703125" style="348" customWidth="1"/>
    <col min="3851" max="3851" width="11.140625" style="348" customWidth="1"/>
    <col min="3852" max="3853" width="10.5703125" style="348" customWidth="1"/>
    <col min="3854" max="4096" width="9.140625" style="348"/>
    <col min="4097" max="4097" width="37.7109375" style="348" customWidth="1"/>
    <col min="4098" max="4098" width="14.85546875" style="348" customWidth="1"/>
    <col min="4099" max="4099" width="12.140625" style="348" customWidth="1"/>
    <col min="4100" max="4100" width="10" style="348" customWidth="1"/>
    <col min="4101" max="4101" width="13.28515625" style="348" customWidth="1"/>
    <col min="4102" max="4102" width="12.140625" style="348" customWidth="1"/>
    <col min="4103" max="4103" width="8.28515625" style="348" customWidth="1"/>
    <col min="4104" max="4104" width="10.42578125" style="348" customWidth="1"/>
    <col min="4105" max="4105" width="11.7109375" style="348" customWidth="1"/>
    <col min="4106" max="4106" width="11.5703125" style="348" customWidth="1"/>
    <col min="4107" max="4107" width="11.140625" style="348" customWidth="1"/>
    <col min="4108" max="4109" width="10.5703125" style="348" customWidth="1"/>
    <col min="4110" max="4352" width="9.140625" style="348"/>
    <col min="4353" max="4353" width="37.7109375" style="348" customWidth="1"/>
    <col min="4354" max="4354" width="14.85546875" style="348" customWidth="1"/>
    <col min="4355" max="4355" width="12.140625" style="348" customWidth="1"/>
    <col min="4356" max="4356" width="10" style="348" customWidth="1"/>
    <col min="4357" max="4357" width="13.28515625" style="348" customWidth="1"/>
    <col min="4358" max="4358" width="12.140625" style="348" customWidth="1"/>
    <col min="4359" max="4359" width="8.28515625" style="348" customWidth="1"/>
    <col min="4360" max="4360" width="10.42578125" style="348" customWidth="1"/>
    <col min="4361" max="4361" width="11.7109375" style="348" customWidth="1"/>
    <col min="4362" max="4362" width="11.5703125" style="348" customWidth="1"/>
    <col min="4363" max="4363" width="11.140625" style="348" customWidth="1"/>
    <col min="4364" max="4365" width="10.5703125" style="348" customWidth="1"/>
    <col min="4366" max="4608" width="9.140625" style="348"/>
    <col min="4609" max="4609" width="37.7109375" style="348" customWidth="1"/>
    <col min="4610" max="4610" width="14.85546875" style="348" customWidth="1"/>
    <col min="4611" max="4611" width="12.140625" style="348" customWidth="1"/>
    <col min="4612" max="4612" width="10" style="348" customWidth="1"/>
    <col min="4613" max="4613" width="13.28515625" style="348" customWidth="1"/>
    <col min="4614" max="4614" width="12.140625" style="348" customWidth="1"/>
    <col min="4615" max="4615" width="8.28515625" style="348" customWidth="1"/>
    <col min="4616" max="4616" width="10.42578125" style="348" customWidth="1"/>
    <col min="4617" max="4617" width="11.7109375" style="348" customWidth="1"/>
    <col min="4618" max="4618" width="11.5703125" style="348" customWidth="1"/>
    <col min="4619" max="4619" width="11.140625" style="348" customWidth="1"/>
    <col min="4620" max="4621" width="10.5703125" style="348" customWidth="1"/>
    <col min="4622" max="4864" width="9.140625" style="348"/>
    <col min="4865" max="4865" width="37.7109375" style="348" customWidth="1"/>
    <col min="4866" max="4866" width="14.85546875" style="348" customWidth="1"/>
    <col min="4867" max="4867" width="12.140625" style="348" customWidth="1"/>
    <col min="4868" max="4868" width="10" style="348" customWidth="1"/>
    <col min="4869" max="4869" width="13.28515625" style="348" customWidth="1"/>
    <col min="4870" max="4870" width="12.140625" style="348" customWidth="1"/>
    <col min="4871" max="4871" width="8.28515625" style="348" customWidth="1"/>
    <col min="4872" max="4872" width="10.42578125" style="348" customWidth="1"/>
    <col min="4873" max="4873" width="11.7109375" style="348" customWidth="1"/>
    <col min="4874" max="4874" width="11.5703125" style="348" customWidth="1"/>
    <col min="4875" max="4875" width="11.140625" style="348" customWidth="1"/>
    <col min="4876" max="4877" width="10.5703125" style="348" customWidth="1"/>
    <col min="4878" max="5120" width="9.140625" style="348"/>
    <col min="5121" max="5121" width="37.7109375" style="348" customWidth="1"/>
    <col min="5122" max="5122" width="14.85546875" style="348" customWidth="1"/>
    <col min="5123" max="5123" width="12.140625" style="348" customWidth="1"/>
    <col min="5124" max="5124" width="10" style="348" customWidth="1"/>
    <col min="5125" max="5125" width="13.28515625" style="348" customWidth="1"/>
    <col min="5126" max="5126" width="12.140625" style="348" customWidth="1"/>
    <col min="5127" max="5127" width="8.28515625" style="348" customWidth="1"/>
    <col min="5128" max="5128" width="10.42578125" style="348" customWidth="1"/>
    <col min="5129" max="5129" width="11.7109375" style="348" customWidth="1"/>
    <col min="5130" max="5130" width="11.5703125" style="348" customWidth="1"/>
    <col min="5131" max="5131" width="11.140625" style="348" customWidth="1"/>
    <col min="5132" max="5133" width="10.5703125" style="348" customWidth="1"/>
    <col min="5134" max="5376" width="9.140625" style="348"/>
    <col min="5377" max="5377" width="37.7109375" style="348" customWidth="1"/>
    <col min="5378" max="5378" width="14.85546875" style="348" customWidth="1"/>
    <col min="5379" max="5379" width="12.140625" style="348" customWidth="1"/>
    <col min="5380" max="5380" width="10" style="348" customWidth="1"/>
    <col min="5381" max="5381" width="13.28515625" style="348" customWidth="1"/>
    <col min="5382" max="5382" width="12.140625" style="348" customWidth="1"/>
    <col min="5383" max="5383" width="8.28515625" style="348" customWidth="1"/>
    <col min="5384" max="5384" width="10.42578125" style="348" customWidth="1"/>
    <col min="5385" max="5385" width="11.7109375" style="348" customWidth="1"/>
    <col min="5386" max="5386" width="11.5703125" style="348" customWidth="1"/>
    <col min="5387" max="5387" width="11.140625" style="348" customWidth="1"/>
    <col min="5388" max="5389" width="10.5703125" style="348" customWidth="1"/>
    <col min="5390" max="5632" width="9.140625" style="348"/>
    <col min="5633" max="5633" width="37.7109375" style="348" customWidth="1"/>
    <col min="5634" max="5634" width="14.85546875" style="348" customWidth="1"/>
    <col min="5635" max="5635" width="12.140625" style="348" customWidth="1"/>
    <col min="5636" max="5636" width="10" style="348" customWidth="1"/>
    <col min="5637" max="5637" width="13.28515625" style="348" customWidth="1"/>
    <col min="5638" max="5638" width="12.140625" style="348" customWidth="1"/>
    <col min="5639" max="5639" width="8.28515625" style="348" customWidth="1"/>
    <col min="5640" max="5640" width="10.42578125" style="348" customWidth="1"/>
    <col min="5641" max="5641" width="11.7109375" style="348" customWidth="1"/>
    <col min="5642" max="5642" width="11.5703125" style="348" customWidth="1"/>
    <col min="5643" max="5643" width="11.140625" style="348" customWidth="1"/>
    <col min="5644" max="5645" width="10.5703125" style="348" customWidth="1"/>
    <col min="5646" max="5888" width="9.140625" style="348"/>
    <col min="5889" max="5889" width="37.7109375" style="348" customWidth="1"/>
    <col min="5890" max="5890" width="14.85546875" style="348" customWidth="1"/>
    <col min="5891" max="5891" width="12.140625" style="348" customWidth="1"/>
    <col min="5892" max="5892" width="10" style="348" customWidth="1"/>
    <col min="5893" max="5893" width="13.28515625" style="348" customWidth="1"/>
    <col min="5894" max="5894" width="12.140625" style="348" customWidth="1"/>
    <col min="5895" max="5895" width="8.28515625" style="348" customWidth="1"/>
    <col min="5896" max="5896" width="10.42578125" style="348" customWidth="1"/>
    <col min="5897" max="5897" width="11.7109375" style="348" customWidth="1"/>
    <col min="5898" max="5898" width="11.5703125" style="348" customWidth="1"/>
    <col min="5899" max="5899" width="11.140625" style="348" customWidth="1"/>
    <col min="5900" max="5901" width="10.5703125" style="348" customWidth="1"/>
    <col min="5902" max="6144" width="9.140625" style="348"/>
    <col min="6145" max="6145" width="37.7109375" style="348" customWidth="1"/>
    <col min="6146" max="6146" width="14.85546875" style="348" customWidth="1"/>
    <col min="6147" max="6147" width="12.140625" style="348" customWidth="1"/>
    <col min="6148" max="6148" width="10" style="348" customWidth="1"/>
    <col min="6149" max="6149" width="13.28515625" style="348" customWidth="1"/>
    <col min="6150" max="6150" width="12.140625" style="348" customWidth="1"/>
    <col min="6151" max="6151" width="8.28515625" style="348" customWidth="1"/>
    <col min="6152" max="6152" width="10.42578125" style="348" customWidth="1"/>
    <col min="6153" max="6153" width="11.7109375" style="348" customWidth="1"/>
    <col min="6154" max="6154" width="11.5703125" style="348" customWidth="1"/>
    <col min="6155" max="6155" width="11.140625" style="348" customWidth="1"/>
    <col min="6156" max="6157" width="10.5703125" style="348" customWidth="1"/>
    <col min="6158" max="6400" width="9.140625" style="348"/>
    <col min="6401" max="6401" width="37.7109375" style="348" customWidth="1"/>
    <col min="6402" max="6402" width="14.85546875" style="348" customWidth="1"/>
    <col min="6403" max="6403" width="12.140625" style="348" customWidth="1"/>
    <col min="6404" max="6404" width="10" style="348" customWidth="1"/>
    <col min="6405" max="6405" width="13.28515625" style="348" customWidth="1"/>
    <col min="6406" max="6406" width="12.140625" style="348" customWidth="1"/>
    <col min="6407" max="6407" width="8.28515625" style="348" customWidth="1"/>
    <col min="6408" max="6408" width="10.42578125" style="348" customWidth="1"/>
    <col min="6409" max="6409" width="11.7109375" style="348" customWidth="1"/>
    <col min="6410" max="6410" width="11.5703125" style="348" customWidth="1"/>
    <col min="6411" max="6411" width="11.140625" style="348" customWidth="1"/>
    <col min="6412" max="6413" width="10.5703125" style="348" customWidth="1"/>
    <col min="6414" max="6656" width="9.140625" style="348"/>
    <col min="6657" max="6657" width="37.7109375" style="348" customWidth="1"/>
    <col min="6658" max="6658" width="14.85546875" style="348" customWidth="1"/>
    <col min="6659" max="6659" width="12.140625" style="348" customWidth="1"/>
    <col min="6660" max="6660" width="10" style="348" customWidth="1"/>
    <col min="6661" max="6661" width="13.28515625" style="348" customWidth="1"/>
    <col min="6662" max="6662" width="12.140625" style="348" customWidth="1"/>
    <col min="6663" max="6663" width="8.28515625" style="348" customWidth="1"/>
    <col min="6664" max="6664" width="10.42578125" style="348" customWidth="1"/>
    <col min="6665" max="6665" width="11.7109375" style="348" customWidth="1"/>
    <col min="6666" max="6666" width="11.5703125" style="348" customWidth="1"/>
    <col min="6667" max="6667" width="11.140625" style="348" customWidth="1"/>
    <col min="6668" max="6669" width="10.5703125" style="348" customWidth="1"/>
    <col min="6670" max="6912" width="9.140625" style="348"/>
    <col min="6913" max="6913" width="37.7109375" style="348" customWidth="1"/>
    <col min="6914" max="6914" width="14.85546875" style="348" customWidth="1"/>
    <col min="6915" max="6915" width="12.140625" style="348" customWidth="1"/>
    <col min="6916" max="6916" width="10" style="348" customWidth="1"/>
    <col min="6917" max="6917" width="13.28515625" style="348" customWidth="1"/>
    <col min="6918" max="6918" width="12.140625" style="348" customWidth="1"/>
    <col min="6919" max="6919" width="8.28515625" style="348" customWidth="1"/>
    <col min="6920" max="6920" width="10.42578125" style="348" customWidth="1"/>
    <col min="6921" max="6921" width="11.7109375" style="348" customWidth="1"/>
    <col min="6922" max="6922" width="11.5703125" style="348" customWidth="1"/>
    <col min="6923" max="6923" width="11.140625" style="348" customWidth="1"/>
    <col min="6924" max="6925" width="10.5703125" style="348" customWidth="1"/>
    <col min="6926" max="7168" width="9.140625" style="348"/>
    <col min="7169" max="7169" width="37.7109375" style="348" customWidth="1"/>
    <col min="7170" max="7170" width="14.85546875" style="348" customWidth="1"/>
    <col min="7171" max="7171" width="12.140625" style="348" customWidth="1"/>
    <col min="7172" max="7172" width="10" style="348" customWidth="1"/>
    <col min="7173" max="7173" width="13.28515625" style="348" customWidth="1"/>
    <col min="7174" max="7174" width="12.140625" style="348" customWidth="1"/>
    <col min="7175" max="7175" width="8.28515625" style="348" customWidth="1"/>
    <col min="7176" max="7176" width="10.42578125" style="348" customWidth="1"/>
    <col min="7177" max="7177" width="11.7109375" style="348" customWidth="1"/>
    <col min="7178" max="7178" width="11.5703125" style="348" customWidth="1"/>
    <col min="7179" max="7179" width="11.140625" style="348" customWidth="1"/>
    <col min="7180" max="7181" width="10.5703125" style="348" customWidth="1"/>
    <col min="7182" max="7424" width="9.140625" style="348"/>
    <col min="7425" max="7425" width="37.7109375" style="348" customWidth="1"/>
    <col min="7426" max="7426" width="14.85546875" style="348" customWidth="1"/>
    <col min="7427" max="7427" width="12.140625" style="348" customWidth="1"/>
    <col min="7428" max="7428" width="10" style="348" customWidth="1"/>
    <col min="7429" max="7429" width="13.28515625" style="348" customWidth="1"/>
    <col min="7430" max="7430" width="12.140625" style="348" customWidth="1"/>
    <col min="7431" max="7431" width="8.28515625" style="348" customWidth="1"/>
    <col min="7432" max="7432" width="10.42578125" style="348" customWidth="1"/>
    <col min="7433" max="7433" width="11.7109375" style="348" customWidth="1"/>
    <col min="7434" max="7434" width="11.5703125" style="348" customWidth="1"/>
    <col min="7435" max="7435" width="11.140625" style="348" customWidth="1"/>
    <col min="7436" max="7437" width="10.5703125" style="348" customWidth="1"/>
    <col min="7438" max="7680" width="9.140625" style="348"/>
    <col min="7681" max="7681" width="37.7109375" style="348" customWidth="1"/>
    <col min="7682" max="7682" width="14.85546875" style="348" customWidth="1"/>
    <col min="7683" max="7683" width="12.140625" style="348" customWidth="1"/>
    <col min="7684" max="7684" width="10" style="348" customWidth="1"/>
    <col min="7685" max="7685" width="13.28515625" style="348" customWidth="1"/>
    <col min="7686" max="7686" width="12.140625" style="348" customWidth="1"/>
    <col min="7687" max="7687" width="8.28515625" style="348" customWidth="1"/>
    <col min="7688" max="7688" width="10.42578125" style="348" customWidth="1"/>
    <col min="7689" max="7689" width="11.7109375" style="348" customWidth="1"/>
    <col min="7690" max="7690" width="11.5703125" style="348" customWidth="1"/>
    <col min="7691" max="7691" width="11.140625" style="348" customWidth="1"/>
    <col min="7692" max="7693" width="10.5703125" style="348" customWidth="1"/>
    <col min="7694" max="7936" width="9.140625" style="348"/>
    <col min="7937" max="7937" width="37.7109375" style="348" customWidth="1"/>
    <col min="7938" max="7938" width="14.85546875" style="348" customWidth="1"/>
    <col min="7939" max="7939" width="12.140625" style="348" customWidth="1"/>
    <col min="7940" max="7940" width="10" style="348" customWidth="1"/>
    <col min="7941" max="7941" width="13.28515625" style="348" customWidth="1"/>
    <col min="7942" max="7942" width="12.140625" style="348" customWidth="1"/>
    <col min="7943" max="7943" width="8.28515625" style="348" customWidth="1"/>
    <col min="7944" max="7944" width="10.42578125" style="348" customWidth="1"/>
    <col min="7945" max="7945" width="11.7109375" style="348" customWidth="1"/>
    <col min="7946" max="7946" width="11.5703125" style="348" customWidth="1"/>
    <col min="7947" max="7947" width="11.140625" style="348" customWidth="1"/>
    <col min="7948" max="7949" width="10.5703125" style="348" customWidth="1"/>
    <col min="7950" max="8192" width="9.140625" style="348"/>
    <col min="8193" max="8193" width="37.7109375" style="348" customWidth="1"/>
    <col min="8194" max="8194" width="14.85546875" style="348" customWidth="1"/>
    <col min="8195" max="8195" width="12.140625" style="348" customWidth="1"/>
    <col min="8196" max="8196" width="10" style="348" customWidth="1"/>
    <col min="8197" max="8197" width="13.28515625" style="348" customWidth="1"/>
    <col min="8198" max="8198" width="12.140625" style="348" customWidth="1"/>
    <col min="8199" max="8199" width="8.28515625" style="348" customWidth="1"/>
    <col min="8200" max="8200" width="10.42578125" style="348" customWidth="1"/>
    <col min="8201" max="8201" width="11.7109375" style="348" customWidth="1"/>
    <col min="8202" max="8202" width="11.5703125" style="348" customWidth="1"/>
    <col min="8203" max="8203" width="11.140625" style="348" customWidth="1"/>
    <col min="8204" max="8205" width="10.5703125" style="348" customWidth="1"/>
    <col min="8206" max="8448" width="9.140625" style="348"/>
    <col min="8449" max="8449" width="37.7109375" style="348" customWidth="1"/>
    <col min="8450" max="8450" width="14.85546875" style="348" customWidth="1"/>
    <col min="8451" max="8451" width="12.140625" style="348" customWidth="1"/>
    <col min="8452" max="8452" width="10" style="348" customWidth="1"/>
    <col min="8453" max="8453" width="13.28515625" style="348" customWidth="1"/>
    <col min="8454" max="8454" width="12.140625" style="348" customWidth="1"/>
    <col min="8455" max="8455" width="8.28515625" style="348" customWidth="1"/>
    <col min="8456" max="8456" width="10.42578125" style="348" customWidth="1"/>
    <col min="8457" max="8457" width="11.7109375" style="348" customWidth="1"/>
    <col min="8458" max="8458" width="11.5703125" style="348" customWidth="1"/>
    <col min="8459" max="8459" width="11.140625" style="348" customWidth="1"/>
    <col min="8460" max="8461" width="10.5703125" style="348" customWidth="1"/>
    <col min="8462" max="8704" width="9.140625" style="348"/>
    <col min="8705" max="8705" width="37.7109375" style="348" customWidth="1"/>
    <col min="8706" max="8706" width="14.85546875" style="348" customWidth="1"/>
    <col min="8707" max="8707" width="12.140625" style="348" customWidth="1"/>
    <col min="8708" max="8708" width="10" style="348" customWidth="1"/>
    <col min="8709" max="8709" width="13.28515625" style="348" customWidth="1"/>
    <col min="8710" max="8710" width="12.140625" style="348" customWidth="1"/>
    <col min="8711" max="8711" width="8.28515625" style="348" customWidth="1"/>
    <col min="8712" max="8712" width="10.42578125" style="348" customWidth="1"/>
    <col min="8713" max="8713" width="11.7109375" style="348" customWidth="1"/>
    <col min="8714" max="8714" width="11.5703125" style="348" customWidth="1"/>
    <col min="8715" max="8715" width="11.140625" style="348" customWidth="1"/>
    <col min="8716" max="8717" width="10.5703125" style="348" customWidth="1"/>
    <col min="8718" max="8960" width="9.140625" style="348"/>
    <col min="8961" max="8961" width="37.7109375" style="348" customWidth="1"/>
    <col min="8962" max="8962" width="14.85546875" style="348" customWidth="1"/>
    <col min="8963" max="8963" width="12.140625" style="348" customWidth="1"/>
    <col min="8964" max="8964" width="10" style="348" customWidth="1"/>
    <col min="8965" max="8965" width="13.28515625" style="348" customWidth="1"/>
    <col min="8966" max="8966" width="12.140625" style="348" customWidth="1"/>
    <col min="8967" max="8967" width="8.28515625" style="348" customWidth="1"/>
    <col min="8968" max="8968" width="10.42578125" style="348" customWidth="1"/>
    <col min="8969" max="8969" width="11.7109375" style="348" customWidth="1"/>
    <col min="8970" max="8970" width="11.5703125" style="348" customWidth="1"/>
    <col min="8971" max="8971" width="11.140625" style="348" customWidth="1"/>
    <col min="8972" max="8973" width="10.5703125" style="348" customWidth="1"/>
    <col min="8974" max="9216" width="9.140625" style="348"/>
    <col min="9217" max="9217" width="37.7109375" style="348" customWidth="1"/>
    <col min="9218" max="9218" width="14.85546875" style="348" customWidth="1"/>
    <col min="9219" max="9219" width="12.140625" style="348" customWidth="1"/>
    <col min="9220" max="9220" width="10" style="348" customWidth="1"/>
    <col min="9221" max="9221" width="13.28515625" style="348" customWidth="1"/>
    <col min="9222" max="9222" width="12.140625" style="348" customWidth="1"/>
    <col min="9223" max="9223" width="8.28515625" style="348" customWidth="1"/>
    <col min="9224" max="9224" width="10.42578125" style="348" customWidth="1"/>
    <col min="9225" max="9225" width="11.7109375" style="348" customWidth="1"/>
    <col min="9226" max="9226" width="11.5703125" style="348" customWidth="1"/>
    <col min="9227" max="9227" width="11.140625" style="348" customWidth="1"/>
    <col min="9228" max="9229" width="10.5703125" style="348" customWidth="1"/>
    <col min="9230" max="9472" width="9.140625" style="348"/>
    <col min="9473" max="9473" width="37.7109375" style="348" customWidth="1"/>
    <col min="9474" max="9474" width="14.85546875" style="348" customWidth="1"/>
    <col min="9475" max="9475" width="12.140625" style="348" customWidth="1"/>
    <col min="9476" max="9476" width="10" style="348" customWidth="1"/>
    <col min="9477" max="9477" width="13.28515625" style="348" customWidth="1"/>
    <col min="9478" max="9478" width="12.140625" style="348" customWidth="1"/>
    <col min="9479" max="9479" width="8.28515625" style="348" customWidth="1"/>
    <col min="9480" max="9480" width="10.42578125" style="348" customWidth="1"/>
    <col min="9481" max="9481" width="11.7109375" style="348" customWidth="1"/>
    <col min="9482" max="9482" width="11.5703125" style="348" customWidth="1"/>
    <col min="9483" max="9483" width="11.140625" style="348" customWidth="1"/>
    <col min="9484" max="9485" width="10.5703125" style="348" customWidth="1"/>
    <col min="9486" max="9728" width="9.140625" style="348"/>
    <col min="9729" max="9729" width="37.7109375" style="348" customWidth="1"/>
    <col min="9730" max="9730" width="14.85546875" style="348" customWidth="1"/>
    <col min="9731" max="9731" width="12.140625" style="348" customWidth="1"/>
    <col min="9732" max="9732" width="10" style="348" customWidth="1"/>
    <col min="9733" max="9733" width="13.28515625" style="348" customWidth="1"/>
    <col min="9734" max="9734" width="12.140625" style="348" customWidth="1"/>
    <col min="9735" max="9735" width="8.28515625" style="348" customWidth="1"/>
    <col min="9736" max="9736" width="10.42578125" style="348" customWidth="1"/>
    <col min="9737" max="9737" width="11.7109375" style="348" customWidth="1"/>
    <col min="9738" max="9738" width="11.5703125" style="348" customWidth="1"/>
    <col min="9739" max="9739" width="11.140625" style="348" customWidth="1"/>
    <col min="9740" max="9741" width="10.5703125" style="348" customWidth="1"/>
    <col min="9742" max="9984" width="9.140625" style="348"/>
    <col min="9985" max="9985" width="37.7109375" style="348" customWidth="1"/>
    <col min="9986" max="9986" width="14.85546875" style="348" customWidth="1"/>
    <col min="9987" max="9987" width="12.140625" style="348" customWidth="1"/>
    <col min="9988" max="9988" width="10" style="348" customWidth="1"/>
    <col min="9989" max="9989" width="13.28515625" style="348" customWidth="1"/>
    <col min="9990" max="9990" width="12.140625" style="348" customWidth="1"/>
    <col min="9991" max="9991" width="8.28515625" style="348" customWidth="1"/>
    <col min="9992" max="9992" width="10.42578125" style="348" customWidth="1"/>
    <col min="9993" max="9993" width="11.7109375" style="348" customWidth="1"/>
    <col min="9994" max="9994" width="11.5703125" style="348" customWidth="1"/>
    <col min="9995" max="9995" width="11.140625" style="348" customWidth="1"/>
    <col min="9996" max="9997" width="10.5703125" style="348" customWidth="1"/>
    <col min="9998" max="10240" width="9.140625" style="348"/>
    <col min="10241" max="10241" width="37.7109375" style="348" customWidth="1"/>
    <col min="10242" max="10242" width="14.85546875" style="348" customWidth="1"/>
    <col min="10243" max="10243" width="12.140625" style="348" customWidth="1"/>
    <col min="10244" max="10244" width="10" style="348" customWidth="1"/>
    <col min="10245" max="10245" width="13.28515625" style="348" customWidth="1"/>
    <col min="10246" max="10246" width="12.140625" style="348" customWidth="1"/>
    <col min="10247" max="10247" width="8.28515625" style="348" customWidth="1"/>
    <col min="10248" max="10248" width="10.42578125" style="348" customWidth="1"/>
    <col min="10249" max="10249" width="11.7109375" style="348" customWidth="1"/>
    <col min="10250" max="10250" width="11.5703125" style="348" customWidth="1"/>
    <col min="10251" max="10251" width="11.140625" style="348" customWidth="1"/>
    <col min="10252" max="10253" width="10.5703125" style="348" customWidth="1"/>
    <col min="10254" max="10496" width="9.140625" style="348"/>
    <col min="10497" max="10497" width="37.7109375" style="348" customWidth="1"/>
    <col min="10498" max="10498" width="14.85546875" style="348" customWidth="1"/>
    <col min="10499" max="10499" width="12.140625" style="348" customWidth="1"/>
    <col min="10500" max="10500" width="10" style="348" customWidth="1"/>
    <col min="10501" max="10501" width="13.28515625" style="348" customWidth="1"/>
    <col min="10502" max="10502" width="12.140625" style="348" customWidth="1"/>
    <col min="10503" max="10503" width="8.28515625" style="348" customWidth="1"/>
    <col min="10504" max="10504" width="10.42578125" style="348" customWidth="1"/>
    <col min="10505" max="10505" width="11.7109375" style="348" customWidth="1"/>
    <col min="10506" max="10506" width="11.5703125" style="348" customWidth="1"/>
    <col min="10507" max="10507" width="11.140625" style="348" customWidth="1"/>
    <col min="10508" max="10509" width="10.5703125" style="348" customWidth="1"/>
    <col min="10510" max="10752" width="9.140625" style="348"/>
    <col min="10753" max="10753" width="37.7109375" style="348" customWidth="1"/>
    <col min="10754" max="10754" width="14.85546875" style="348" customWidth="1"/>
    <col min="10755" max="10755" width="12.140625" style="348" customWidth="1"/>
    <col min="10756" max="10756" width="10" style="348" customWidth="1"/>
    <col min="10757" max="10757" width="13.28515625" style="348" customWidth="1"/>
    <col min="10758" max="10758" width="12.140625" style="348" customWidth="1"/>
    <col min="10759" max="10759" width="8.28515625" style="348" customWidth="1"/>
    <col min="10760" max="10760" width="10.42578125" style="348" customWidth="1"/>
    <col min="10761" max="10761" width="11.7109375" style="348" customWidth="1"/>
    <col min="10762" max="10762" width="11.5703125" style="348" customWidth="1"/>
    <col min="10763" max="10763" width="11.140625" style="348" customWidth="1"/>
    <col min="10764" max="10765" width="10.5703125" style="348" customWidth="1"/>
    <col min="10766" max="11008" width="9.140625" style="348"/>
    <col min="11009" max="11009" width="37.7109375" style="348" customWidth="1"/>
    <col min="11010" max="11010" width="14.85546875" style="348" customWidth="1"/>
    <col min="11011" max="11011" width="12.140625" style="348" customWidth="1"/>
    <col min="11012" max="11012" width="10" style="348" customWidth="1"/>
    <col min="11013" max="11013" width="13.28515625" style="348" customWidth="1"/>
    <col min="11014" max="11014" width="12.140625" style="348" customWidth="1"/>
    <col min="11015" max="11015" width="8.28515625" style="348" customWidth="1"/>
    <col min="11016" max="11016" width="10.42578125" style="348" customWidth="1"/>
    <col min="11017" max="11017" width="11.7109375" style="348" customWidth="1"/>
    <col min="11018" max="11018" width="11.5703125" style="348" customWidth="1"/>
    <col min="11019" max="11019" width="11.140625" style="348" customWidth="1"/>
    <col min="11020" max="11021" width="10.5703125" style="348" customWidth="1"/>
    <col min="11022" max="11264" width="9.140625" style="348"/>
    <col min="11265" max="11265" width="37.7109375" style="348" customWidth="1"/>
    <col min="11266" max="11266" width="14.85546875" style="348" customWidth="1"/>
    <col min="11267" max="11267" width="12.140625" style="348" customWidth="1"/>
    <col min="11268" max="11268" width="10" style="348" customWidth="1"/>
    <col min="11269" max="11269" width="13.28515625" style="348" customWidth="1"/>
    <col min="11270" max="11270" width="12.140625" style="348" customWidth="1"/>
    <col min="11271" max="11271" width="8.28515625" style="348" customWidth="1"/>
    <col min="11272" max="11272" width="10.42578125" style="348" customWidth="1"/>
    <col min="11273" max="11273" width="11.7109375" style="348" customWidth="1"/>
    <col min="11274" max="11274" width="11.5703125" style="348" customWidth="1"/>
    <col min="11275" max="11275" width="11.140625" style="348" customWidth="1"/>
    <col min="11276" max="11277" width="10.5703125" style="348" customWidth="1"/>
    <col min="11278" max="11520" width="9.140625" style="348"/>
    <col min="11521" max="11521" width="37.7109375" style="348" customWidth="1"/>
    <col min="11522" max="11522" width="14.85546875" style="348" customWidth="1"/>
    <col min="11523" max="11523" width="12.140625" style="348" customWidth="1"/>
    <col min="11524" max="11524" width="10" style="348" customWidth="1"/>
    <col min="11525" max="11525" width="13.28515625" style="348" customWidth="1"/>
    <col min="11526" max="11526" width="12.140625" style="348" customWidth="1"/>
    <col min="11527" max="11527" width="8.28515625" style="348" customWidth="1"/>
    <col min="11528" max="11528" width="10.42578125" style="348" customWidth="1"/>
    <col min="11529" max="11529" width="11.7109375" style="348" customWidth="1"/>
    <col min="11530" max="11530" width="11.5703125" style="348" customWidth="1"/>
    <col min="11531" max="11531" width="11.140625" style="348" customWidth="1"/>
    <col min="11532" max="11533" width="10.5703125" style="348" customWidth="1"/>
    <col min="11534" max="11776" width="9.140625" style="348"/>
    <col min="11777" max="11777" width="37.7109375" style="348" customWidth="1"/>
    <col min="11778" max="11778" width="14.85546875" style="348" customWidth="1"/>
    <col min="11779" max="11779" width="12.140625" style="348" customWidth="1"/>
    <col min="11780" max="11780" width="10" style="348" customWidth="1"/>
    <col min="11781" max="11781" width="13.28515625" style="348" customWidth="1"/>
    <col min="11782" max="11782" width="12.140625" style="348" customWidth="1"/>
    <col min="11783" max="11783" width="8.28515625" style="348" customWidth="1"/>
    <col min="11784" max="11784" width="10.42578125" style="348" customWidth="1"/>
    <col min="11785" max="11785" width="11.7109375" style="348" customWidth="1"/>
    <col min="11786" max="11786" width="11.5703125" style="348" customWidth="1"/>
    <col min="11787" max="11787" width="11.140625" style="348" customWidth="1"/>
    <col min="11788" max="11789" width="10.5703125" style="348" customWidth="1"/>
    <col min="11790" max="12032" width="9.140625" style="348"/>
    <col min="12033" max="12033" width="37.7109375" style="348" customWidth="1"/>
    <col min="12034" max="12034" width="14.85546875" style="348" customWidth="1"/>
    <col min="12035" max="12035" width="12.140625" style="348" customWidth="1"/>
    <col min="12036" max="12036" width="10" style="348" customWidth="1"/>
    <col min="12037" max="12037" width="13.28515625" style="348" customWidth="1"/>
    <col min="12038" max="12038" width="12.140625" style="348" customWidth="1"/>
    <col min="12039" max="12039" width="8.28515625" style="348" customWidth="1"/>
    <col min="12040" max="12040" width="10.42578125" style="348" customWidth="1"/>
    <col min="12041" max="12041" width="11.7109375" style="348" customWidth="1"/>
    <col min="12042" max="12042" width="11.5703125" style="348" customWidth="1"/>
    <col min="12043" max="12043" width="11.140625" style="348" customWidth="1"/>
    <col min="12044" max="12045" width="10.5703125" style="348" customWidth="1"/>
    <col min="12046" max="12288" width="9.140625" style="348"/>
    <col min="12289" max="12289" width="37.7109375" style="348" customWidth="1"/>
    <col min="12290" max="12290" width="14.85546875" style="348" customWidth="1"/>
    <col min="12291" max="12291" width="12.140625" style="348" customWidth="1"/>
    <col min="12292" max="12292" width="10" style="348" customWidth="1"/>
    <col min="12293" max="12293" width="13.28515625" style="348" customWidth="1"/>
    <col min="12294" max="12294" width="12.140625" style="348" customWidth="1"/>
    <col min="12295" max="12295" width="8.28515625" style="348" customWidth="1"/>
    <col min="12296" max="12296" width="10.42578125" style="348" customWidth="1"/>
    <col min="12297" max="12297" width="11.7109375" style="348" customWidth="1"/>
    <col min="12298" max="12298" width="11.5703125" style="348" customWidth="1"/>
    <col min="12299" max="12299" width="11.140625" style="348" customWidth="1"/>
    <col min="12300" max="12301" width="10.5703125" style="348" customWidth="1"/>
    <col min="12302" max="12544" width="9.140625" style="348"/>
    <col min="12545" max="12545" width="37.7109375" style="348" customWidth="1"/>
    <col min="12546" max="12546" width="14.85546875" style="348" customWidth="1"/>
    <col min="12547" max="12547" width="12.140625" style="348" customWidth="1"/>
    <col min="12548" max="12548" width="10" style="348" customWidth="1"/>
    <col min="12549" max="12549" width="13.28515625" style="348" customWidth="1"/>
    <col min="12550" max="12550" width="12.140625" style="348" customWidth="1"/>
    <col min="12551" max="12551" width="8.28515625" style="348" customWidth="1"/>
    <col min="12552" max="12552" width="10.42578125" style="348" customWidth="1"/>
    <col min="12553" max="12553" width="11.7109375" style="348" customWidth="1"/>
    <col min="12554" max="12554" width="11.5703125" style="348" customWidth="1"/>
    <col min="12555" max="12555" width="11.140625" style="348" customWidth="1"/>
    <col min="12556" max="12557" width="10.5703125" style="348" customWidth="1"/>
    <col min="12558" max="12800" width="9.140625" style="348"/>
    <col min="12801" max="12801" width="37.7109375" style="348" customWidth="1"/>
    <col min="12802" max="12802" width="14.85546875" style="348" customWidth="1"/>
    <col min="12803" max="12803" width="12.140625" style="348" customWidth="1"/>
    <col min="12804" max="12804" width="10" style="348" customWidth="1"/>
    <col min="12805" max="12805" width="13.28515625" style="348" customWidth="1"/>
    <col min="12806" max="12806" width="12.140625" style="348" customWidth="1"/>
    <col min="12807" max="12807" width="8.28515625" style="348" customWidth="1"/>
    <col min="12808" max="12808" width="10.42578125" style="348" customWidth="1"/>
    <col min="12809" max="12809" width="11.7109375" style="348" customWidth="1"/>
    <col min="12810" max="12810" width="11.5703125" style="348" customWidth="1"/>
    <col min="12811" max="12811" width="11.140625" style="348" customWidth="1"/>
    <col min="12812" max="12813" width="10.5703125" style="348" customWidth="1"/>
    <col min="12814" max="13056" width="9.140625" style="348"/>
    <col min="13057" max="13057" width="37.7109375" style="348" customWidth="1"/>
    <col min="13058" max="13058" width="14.85546875" style="348" customWidth="1"/>
    <col min="13059" max="13059" width="12.140625" style="348" customWidth="1"/>
    <col min="13060" max="13060" width="10" style="348" customWidth="1"/>
    <col min="13061" max="13061" width="13.28515625" style="348" customWidth="1"/>
    <col min="13062" max="13062" width="12.140625" style="348" customWidth="1"/>
    <col min="13063" max="13063" width="8.28515625" style="348" customWidth="1"/>
    <col min="13064" max="13064" width="10.42578125" style="348" customWidth="1"/>
    <col min="13065" max="13065" width="11.7109375" style="348" customWidth="1"/>
    <col min="13066" max="13066" width="11.5703125" style="348" customWidth="1"/>
    <col min="13067" max="13067" width="11.140625" style="348" customWidth="1"/>
    <col min="13068" max="13069" width="10.5703125" style="348" customWidth="1"/>
    <col min="13070" max="13312" width="9.140625" style="348"/>
    <col min="13313" max="13313" width="37.7109375" style="348" customWidth="1"/>
    <col min="13314" max="13314" width="14.85546875" style="348" customWidth="1"/>
    <col min="13315" max="13315" width="12.140625" style="348" customWidth="1"/>
    <col min="13316" max="13316" width="10" style="348" customWidth="1"/>
    <col min="13317" max="13317" width="13.28515625" style="348" customWidth="1"/>
    <col min="13318" max="13318" width="12.140625" style="348" customWidth="1"/>
    <col min="13319" max="13319" width="8.28515625" style="348" customWidth="1"/>
    <col min="13320" max="13320" width="10.42578125" style="348" customWidth="1"/>
    <col min="13321" max="13321" width="11.7109375" style="348" customWidth="1"/>
    <col min="13322" max="13322" width="11.5703125" style="348" customWidth="1"/>
    <col min="13323" max="13323" width="11.140625" style="348" customWidth="1"/>
    <col min="13324" max="13325" width="10.5703125" style="348" customWidth="1"/>
    <col min="13326" max="13568" width="9.140625" style="348"/>
    <col min="13569" max="13569" width="37.7109375" style="348" customWidth="1"/>
    <col min="13570" max="13570" width="14.85546875" style="348" customWidth="1"/>
    <col min="13571" max="13571" width="12.140625" style="348" customWidth="1"/>
    <col min="13572" max="13572" width="10" style="348" customWidth="1"/>
    <col min="13573" max="13573" width="13.28515625" style="348" customWidth="1"/>
    <col min="13574" max="13574" width="12.140625" style="348" customWidth="1"/>
    <col min="13575" max="13575" width="8.28515625" style="348" customWidth="1"/>
    <col min="13576" max="13576" width="10.42578125" style="348" customWidth="1"/>
    <col min="13577" max="13577" width="11.7109375" style="348" customWidth="1"/>
    <col min="13578" max="13578" width="11.5703125" style="348" customWidth="1"/>
    <col min="13579" max="13579" width="11.140625" style="348" customWidth="1"/>
    <col min="13580" max="13581" width="10.5703125" style="348" customWidth="1"/>
    <col min="13582" max="13824" width="9.140625" style="348"/>
    <col min="13825" max="13825" width="37.7109375" style="348" customWidth="1"/>
    <col min="13826" max="13826" width="14.85546875" style="348" customWidth="1"/>
    <col min="13827" max="13827" width="12.140625" style="348" customWidth="1"/>
    <col min="13828" max="13828" width="10" style="348" customWidth="1"/>
    <col min="13829" max="13829" width="13.28515625" style="348" customWidth="1"/>
    <col min="13830" max="13830" width="12.140625" style="348" customWidth="1"/>
    <col min="13831" max="13831" width="8.28515625" style="348" customWidth="1"/>
    <col min="13832" max="13832" width="10.42578125" style="348" customWidth="1"/>
    <col min="13833" max="13833" width="11.7109375" style="348" customWidth="1"/>
    <col min="13834" max="13834" width="11.5703125" style="348" customWidth="1"/>
    <col min="13835" max="13835" width="11.140625" style="348" customWidth="1"/>
    <col min="13836" max="13837" width="10.5703125" style="348" customWidth="1"/>
    <col min="13838" max="14080" width="9.140625" style="348"/>
    <col min="14081" max="14081" width="37.7109375" style="348" customWidth="1"/>
    <col min="14082" max="14082" width="14.85546875" style="348" customWidth="1"/>
    <col min="14083" max="14083" width="12.140625" style="348" customWidth="1"/>
    <col min="14084" max="14084" width="10" style="348" customWidth="1"/>
    <col min="14085" max="14085" width="13.28515625" style="348" customWidth="1"/>
    <col min="14086" max="14086" width="12.140625" style="348" customWidth="1"/>
    <col min="14087" max="14087" width="8.28515625" style="348" customWidth="1"/>
    <col min="14088" max="14088" width="10.42578125" style="348" customWidth="1"/>
    <col min="14089" max="14089" width="11.7109375" style="348" customWidth="1"/>
    <col min="14090" max="14090" width="11.5703125" style="348" customWidth="1"/>
    <col min="14091" max="14091" width="11.140625" style="348" customWidth="1"/>
    <col min="14092" max="14093" width="10.5703125" style="348" customWidth="1"/>
    <col min="14094" max="14336" width="9.140625" style="348"/>
    <col min="14337" max="14337" width="37.7109375" style="348" customWidth="1"/>
    <col min="14338" max="14338" width="14.85546875" style="348" customWidth="1"/>
    <col min="14339" max="14339" width="12.140625" style="348" customWidth="1"/>
    <col min="14340" max="14340" width="10" style="348" customWidth="1"/>
    <col min="14341" max="14341" width="13.28515625" style="348" customWidth="1"/>
    <col min="14342" max="14342" width="12.140625" style="348" customWidth="1"/>
    <col min="14343" max="14343" width="8.28515625" style="348" customWidth="1"/>
    <col min="14344" max="14344" width="10.42578125" style="348" customWidth="1"/>
    <col min="14345" max="14345" width="11.7109375" style="348" customWidth="1"/>
    <col min="14346" max="14346" width="11.5703125" style="348" customWidth="1"/>
    <col min="14347" max="14347" width="11.140625" style="348" customWidth="1"/>
    <col min="14348" max="14349" width="10.5703125" style="348" customWidth="1"/>
    <col min="14350" max="14592" width="9.140625" style="348"/>
    <col min="14593" max="14593" width="37.7109375" style="348" customWidth="1"/>
    <col min="14594" max="14594" width="14.85546875" style="348" customWidth="1"/>
    <col min="14595" max="14595" width="12.140625" style="348" customWidth="1"/>
    <col min="14596" max="14596" width="10" style="348" customWidth="1"/>
    <col min="14597" max="14597" width="13.28515625" style="348" customWidth="1"/>
    <col min="14598" max="14598" width="12.140625" style="348" customWidth="1"/>
    <col min="14599" max="14599" width="8.28515625" style="348" customWidth="1"/>
    <col min="14600" max="14600" width="10.42578125" style="348" customWidth="1"/>
    <col min="14601" max="14601" width="11.7109375" style="348" customWidth="1"/>
    <col min="14602" max="14602" width="11.5703125" style="348" customWidth="1"/>
    <col min="14603" max="14603" width="11.140625" style="348" customWidth="1"/>
    <col min="14604" max="14605" width="10.5703125" style="348" customWidth="1"/>
    <col min="14606" max="14848" width="9.140625" style="348"/>
    <col min="14849" max="14849" width="37.7109375" style="348" customWidth="1"/>
    <col min="14850" max="14850" width="14.85546875" style="348" customWidth="1"/>
    <col min="14851" max="14851" width="12.140625" style="348" customWidth="1"/>
    <col min="14852" max="14852" width="10" style="348" customWidth="1"/>
    <col min="14853" max="14853" width="13.28515625" style="348" customWidth="1"/>
    <col min="14854" max="14854" width="12.140625" style="348" customWidth="1"/>
    <col min="14855" max="14855" width="8.28515625" style="348" customWidth="1"/>
    <col min="14856" max="14856" width="10.42578125" style="348" customWidth="1"/>
    <col min="14857" max="14857" width="11.7109375" style="348" customWidth="1"/>
    <col min="14858" max="14858" width="11.5703125" style="348" customWidth="1"/>
    <col min="14859" max="14859" width="11.140625" style="348" customWidth="1"/>
    <col min="14860" max="14861" width="10.5703125" style="348" customWidth="1"/>
    <col min="14862" max="15104" width="9.140625" style="348"/>
    <col min="15105" max="15105" width="37.7109375" style="348" customWidth="1"/>
    <col min="15106" max="15106" width="14.85546875" style="348" customWidth="1"/>
    <col min="15107" max="15107" width="12.140625" style="348" customWidth="1"/>
    <col min="15108" max="15108" width="10" style="348" customWidth="1"/>
    <col min="15109" max="15109" width="13.28515625" style="348" customWidth="1"/>
    <col min="15110" max="15110" width="12.140625" style="348" customWidth="1"/>
    <col min="15111" max="15111" width="8.28515625" style="348" customWidth="1"/>
    <col min="15112" max="15112" width="10.42578125" style="348" customWidth="1"/>
    <col min="15113" max="15113" width="11.7109375" style="348" customWidth="1"/>
    <col min="15114" max="15114" width="11.5703125" style="348" customWidth="1"/>
    <col min="15115" max="15115" width="11.140625" style="348" customWidth="1"/>
    <col min="15116" max="15117" width="10.5703125" style="348" customWidth="1"/>
    <col min="15118" max="15360" width="9.140625" style="348"/>
    <col min="15361" max="15361" width="37.7109375" style="348" customWidth="1"/>
    <col min="15362" max="15362" width="14.85546875" style="348" customWidth="1"/>
    <col min="15363" max="15363" width="12.140625" style="348" customWidth="1"/>
    <col min="15364" max="15364" width="10" style="348" customWidth="1"/>
    <col min="15365" max="15365" width="13.28515625" style="348" customWidth="1"/>
    <col min="15366" max="15366" width="12.140625" style="348" customWidth="1"/>
    <col min="15367" max="15367" width="8.28515625" style="348" customWidth="1"/>
    <col min="15368" max="15368" width="10.42578125" style="348" customWidth="1"/>
    <col min="15369" max="15369" width="11.7109375" style="348" customWidth="1"/>
    <col min="15370" max="15370" width="11.5703125" style="348" customWidth="1"/>
    <col min="15371" max="15371" width="11.140625" style="348" customWidth="1"/>
    <col min="15372" max="15373" width="10.5703125" style="348" customWidth="1"/>
    <col min="15374" max="15616" width="9.140625" style="348"/>
    <col min="15617" max="15617" width="37.7109375" style="348" customWidth="1"/>
    <col min="15618" max="15618" width="14.85546875" style="348" customWidth="1"/>
    <col min="15619" max="15619" width="12.140625" style="348" customWidth="1"/>
    <col min="15620" max="15620" width="10" style="348" customWidth="1"/>
    <col min="15621" max="15621" width="13.28515625" style="348" customWidth="1"/>
    <col min="15622" max="15622" width="12.140625" style="348" customWidth="1"/>
    <col min="15623" max="15623" width="8.28515625" style="348" customWidth="1"/>
    <col min="15624" max="15624" width="10.42578125" style="348" customWidth="1"/>
    <col min="15625" max="15625" width="11.7109375" style="348" customWidth="1"/>
    <col min="15626" max="15626" width="11.5703125" style="348" customWidth="1"/>
    <col min="15627" max="15627" width="11.140625" style="348" customWidth="1"/>
    <col min="15628" max="15629" width="10.5703125" style="348" customWidth="1"/>
    <col min="15630" max="15872" width="9.140625" style="348"/>
    <col min="15873" max="15873" width="37.7109375" style="348" customWidth="1"/>
    <col min="15874" max="15874" width="14.85546875" style="348" customWidth="1"/>
    <col min="15875" max="15875" width="12.140625" style="348" customWidth="1"/>
    <col min="15876" max="15876" width="10" style="348" customWidth="1"/>
    <col min="15877" max="15877" width="13.28515625" style="348" customWidth="1"/>
    <col min="15878" max="15878" width="12.140625" style="348" customWidth="1"/>
    <col min="15879" max="15879" width="8.28515625" style="348" customWidth="1"/>
    <col min="15880" max="15880" width="10.42578125" style="348" customWidth="1"/>
    <col min="15881" max="15881" width="11.7109375" style="348" customWidth="1"/>
    <col min="15882" max="15882" width="11.5703125" style="348" customWidth="1"/>
    <col min="15883" max="15883" width="11.140625" style="348" customWidth="1"/>
    <col min="15884" max="15885" width="10.5703125" style="348" customWidth="1"/>
    <col min="15886" max="16128" width="9.140625" style="348"/>
    <col min="16129" max="16129" width="37.7109375" style="348" customWidth="1"/>
    <col min="16130" max="16130" width="14.85546875" style="348" customWidth="1"/>
    <col min="16131" max="16131" width="12.140625" style="348" customWidth="1"/>
    <col min="16132" max="16132" width="10" style="348" customWidth="1"/>
    <col min="16133" max="16133" width="13.28515625" style="348" customWidth="1"/>
    <col min="16134" max="16134" width="12.140625" style="348" customWidth="1"/>
    <col min="16135" max="16135" width="8.28515625" style="348" customWidth="1"/>
    <col min="16136" max="16136" width="10.42578125" style="348" customWidth="1"/>
    <col min="16137" max="16137" width="11.7109375" style="348" customWidth="1"/>
    <col min="16138" max="16138" width="11.5703125" style="348" customWidth="1"/>
    <col min="16139" max="16139" width="11.140625" style="348" customWidth="1"/>
    <col min="16140" max="16141" width="10.5703125" style="348" customWidth="1"/>
    <col min="16142" max="16384" width="9.140625" style="348"/>
  </cols>
  <sheetData>
    <row r="1" spans="1:10" ht="15.75" thickBot="1" x14ac:dyDescent="0.3">
      <c r="A1" s="343" t="s">
        <v>125</v>
      </c>
      <c r="B1" s="346"/>
      <c r="C1" s="347"/>
      <c r="D1" s="347"/>
      <c r="E1" s="347"/>
      <c r="F1" s="347"/>
    </row>
    <row r="2" spans="1:10" ht="63.75" customHeight="1" thickBot="1" x14ac:dyDescent="0.3">
      <c r="A2" s="350" t="s">
        <v>126</v>
      </c>
      <c r="B2" s="351" t="s">
        <v>170</v>
      </c>
      <c r="C2" s="352" t="s">
        <v>171</v>
      </c>
      <c r="D2" s="353" t="s">
        <v>127</v>
      </c>
      <c r="E2" s="352" t="s">
        <v>172</v>
      </c>
      <c r="F2" s="352" t="s">
        <v>173</v>
      </c>
    </row>
    <row r="3" spans="1:10" x14ac:dyDescent="0.25">
      <c r="A3" s="354" t="s">
        <v>128</v>
      </c>
      <c r="B3" s="355">
        <v>350446</v>
      </c>
      <c r="C3" s="356">
        <v>22271.09</v>
      </c>
      <c r="D3" s="356">
        <f>C3/B3*100</f>
        <v>6.3550703960096557</v>
      </c>
      <c r="E3" s="356">
        <v>44659.71</v>
      </c>
      <c r="F3" s="357">
        <f>C3-E3</f>
        <v>-22388.62</v>
      </c>
    </row>
    <row r="4" spans="1:10" ht="14.25" customHeight="1" x14ac:dyDescent="0.25">
      <c r="A4" s="354" t="s">
        <v>129</v>
      </c>
      <c r="B4" s="355">
        <v>80306</v>
      </c>
      <c r="C4" s="356">
        <f>25210.15-1008.17</f>
        <v>24201.980000000003</v>
      </c>
      <c r="D4" s="356"/>
      <c r="E4" s="356">
        <v>19139.88</v>
      </c>
      <c r="F4" s="357">
        <f>C4-E4</f>
        <v>5062.1000000000022</v>
      </c>
    </row>
    <row r="5" spans="1:10" x14ac:dyDescent="0.25">
      <c r="A5" s="358" t="s">
        <v>130</v>
      </c>
      <c r="B5" s="355">
        <v>70000</v>
      </c>
      <c r="C5" s="356">
        <v>18465</v>
      </c>
      <c r="D5" s="356">
        <f t="shared" ref="D5:D37" si="0">C5/B5*100</f>
        <v>26.37857142857143</v>
      </c>
      <c r="E5" s="360">
        <v>16460</v>
      </c>
      <c r="F5" s="361">
        <f>C5-E5</f>
        <v>2005</v>
      </c>
      <c r="H5" s="362"/>
    </row>
    <row r="6" spans="1:10" ht="14.25" customHeight="1" x14ac:dyDescent="0.25">
      <c r="A6" s="358" t="s">
        <v>131</v>
      </c>
      <c r="B6" s="355">
        <v>16000</v>
      </c>
      <c r="C6" s="356">
        <v>7985.6</v>
      </c>
      <c r="D6" s="356">
        <f t="shared" si="0"/>
        <v>49.910000000000004</v>
      </c>
      <c r="E6" s="360">
        <v>0</v>
      </c>
      <c r="F6" s="361">
        <f>C6-E6</f>
        <v>7985.6</v>
      </c>
    </row>
    <row r="7" spans="1:10" ht="15" customHeight="1" thickBot="1" x14ac:dyDescent="0.3">
      <c r="A7" s="358" t="s">
        <v>132</v>
      </c>
      <c r="B7" s="355">
        <v>0</v>
      </c>
      <c r="C7" s="356">
        <v>0</v>
      </c>
      <c r="D7" s="356" t="e">
        <f t="shared" si="0"/>
        <v>#DIV/0!</v>
      </c>
      <c r="E7" s="360">
        <v>1429</v>
      </c>
      <c r="F7" s="361">
        <f>C7-E7</f>
        <v>-1429</v>
      </c>
    </row>
    <row r="8" spans="1:10" s="369" customFormat="1" ht="18" customHeight="1" thickBot="1" x14ac:dyDescent="0.3">
      <c r="A8" s="363" t="s">
        <v>133</v>
      </c>
      <c r="B8" s="364">
        <f>SUM(B3:B7)</f>
        <v>516752</v>
      </c>
      <c r="C8" s="365">
        <f>SUM(C3:C7)</f>
        <v>72923.670000000013</v>
      </c>
      <c r="D8" s="365">
        <f t="shared" si="0"/>
        <v>14.111927965445709</v>
      </c>
      <c r="E8" s="365">
        <f>SUM(E3:E7)</f>
        <v>81688.59</v>
      </c>
      <c r="F8" s="366">
        <f>SUM(F3:F7)</f>
        <v>-8764.9199999999964</v>
      </c>
      <c r="G8" s="367">
        <f>C8/C42*100</f>
        <v>53.857707593953421</v>
      </c>
      <c r="H8" s="367"/>
      <c r="I8" s="368"/>
      <c r="J8" s="368"/>
    </row>
    <row r="9" spans="1:10" x14ac:dyDescent="0.25">
      <c r="A9" s="370" t="s">
        <v>134</v>
      </c>
      <c r="B9" s="355">
        <f>267537-388</f>
        <v>267149</v>
      </c>
      <c r="C9" s="356">
        <v>1012.77</v>
      </c>
      <c r="D9" s="356">
        <f t="shared" si="0"/>
        <v>0.37910304736308204</v>
      </c>
      <c r="E9" s="356">
        <f>2880.21</f>
        <v>2880.21</v>
      </c>
      <c r="F9" s="357">
        <f t="shared" ref="F9:F16" si="1">C9-E9</f>
        <v>-1867.44</v>
      </c>
    </row>
    <row r="10" spans="1:10" ht="14.25" customHeight="1" x14ac:dyDescent="0.25">
      <c r="A10" s="358" t="s">
        <v>135</v>
      </c>
      <c r="B10" s="355">
        <v>0</v>
      </c>
      <c r="C10" s="546">
        <v>0</v>
      </c>
      <c r="D10" s="356" t="e">
        <f t="shared" si="0"/>
        <v>#DIV/0!</v>
      </c>
      <c r="E10" s="356">
        <v>840</v>
      </c>
      <c r="F10" s="357">
        <f t="shared" si="1"/>
        <v>-840</v>
      </c>
    </row>
    <row r="11" spans="1:10" ht="14.25" customHeight="1" x14ac:dyDescent="0.25">
      <c r="A11" s="371" t="s">
        <v>136</v>
      </c>
      <c r="B11" s="355">
        <v>20000</v>
      </c>
      <c r="C11" s="356">
        <v>7676.3</v>
      </c>
      <c r="D11" s="356">
        <f t="shared" si="0"/>
        <v>38.381500000000003</v>
      </c>
      <c r="E11" s="356">
        <f>13615+27</f>
        <v>13642</v>
      </c>
      <c r="F11" s="372">
        <f t="shared" si="1"/>
        <v>-5965.7</v>
      </c>
    </row>
    <row r="12" spans="1:10" ht="14.25" customHeight="1" x14ac:dyDescent="0.25">
      <c r="A12" s="371" t="s">
        <v>137</v>
      </c>
      <c r="B12" s="355">
        <v>5000</v>
      </c>
      <c r="C12" s="356">
        <v>1706.5</v>
      </c>
      <c r="D12" s="356">
        <f t="shared" si="0"/>
        <v>34.130000000000003</v>
      </c>
      <c r="E12" s="356">
        <f>1706</f>
        <v>1706</v>
      </c>
      <c r="F12" s="372"/>
    </row>
    <row r="13" spans="1:10" ht="14.25" customHeight="1" x14ac:dyDescent="0.25">
      <c r="A13" s="371" t="s">
        <v>138</v>
      </c>
      <c r="B13" s="355">
        <v>30000</v>
      </c>
      <c r="C13" s="356">
        <v>7000</v>
      </c>
      <c r="D13" s="356">
        <f t="shared" si="0"/>
        <v>23.333333333333332</v>
      </c>
      <c r="E13" s="356">
        <f>1620.9</f>
        <v>1620.9</v>
      </c>
      <c r="F13" s="372"/>
      <c r="H13" s="362"/>
    </row>
    <row r="14" spans="1:10" ht="14.25" customHeight="1" x14ac:dyDescent="0.25">
      <c r="A14" s="371" t="s">
        <v>139</v>
      </c>
      <c r="B14" s="355">
        <v>2000</v>
      </c>
      <c r="C14" s="356">
        <v>1008.91</v>
      </c>
      <c r="D14" s="356">
        <v>0</v>
      </c>
      <c r="E14" s="356">
        <f>5313.44+369.79</f>
        <v>5683.23</v>
      </c>
      <c r="F14" s="372"/>
    </row>
    <row r="15" spans="1:10" ht="14.25" customHeight="1" x14ac:dyDescent="0.25">
      <c r="A15" s="358" t="s">
        <v>140</v>
      </c>
      <c r="B15" s="355">
        <v>5000</v>
      </c>
      <c r="C15" s="356">
        <v>2262.52</v>
      </c>
      <c r="D15" s="356">
        <f t="shared" si="0"/>
        <v>45.250399999999999</v>
      </c>
      <c r="E15" s="356">
        <f>8805.1</f>
        <v>8805.1</v>
      </c>
      <c r="F15" s="357">
        <f t="shared" si="1"/>
        <v>-6542.58</v>
      </c>
    </row>
    <row r="16" spans="1:10" ht="15" customHeight="1" thickBot="1" x14ac:dyDescent="0.3">
      <c r="A16" s="358" t="s">
        <v>141</v>
      </c>
      <c r="B16" s="355">
        <v>5000</v>
      </c>
      <c r="C16" s="356">
        <f>1810+340</f>
        <v>2150</v>
      </c>
      <c r="D16" s="356">
        <f t="shared" si="0"/>
        <v>43</v>
      </c>
      <c r="E16" s="356">
        <f>4182</f>
        <v>4182</v>
      </c>
      <c r="F16" s="372">
        <f t="shared" si="1"/>
        <v>-2032</v>
      </c>
    </row>
    <row r="17" spans="1:10" s="369" customFormat="1" ht="18" customHeight="1" thickBot="1" x14ac:dyDescent="0.3">
      <c r="A17" s="373" t="s">
        <v>142</v>
      </c>
      <c r="B17" s="364">
        <f>SUM(B9:B16)</f>
        <v>334149</v>
      </c>
      <c r="C17" s="365">
        <f>SUM(C9:C16)</f>
        <v>22817</v>
      </c>
      <c r="D17" s="365">
        <f t="shared" si="0"/>
        <v>6.8283909274006502</v>
      </c>
      <c r="E17" s="365">
        <f>SUM(E9:E16)</f>
        <v>39359.440000000002</v>
      </c>
      <c r="F17" s="366">
        <f>SUM(F9:F16)</f>
        <v>-17247.72</v>
      </c>
      <c r="G17" s="367">
        <f>C17/C42*100</f>
        <v>16.851473796796498</v>
      </c>
      <c r="H17" s="367"/>
      <c r="I17" s="368"/>
      <c r="J17" s="368"/>
    </row>
    <row r="18" spans="1:10" ht="15.75" thickBot="1" x14ac:dyDescent="0.3">
      <c r="A18" s="370" t="s">
        <v>143</v>
      </c>
      <c r="B18" s="374">
        <v>1000</v>
      </c>
      <c r="C18" s="375">
        <f>505+24</f>
        <v>529</v>
      </c>
      <c r="D18" s="375">
        <f>C18/B18*100</f>
        <v>52.900000000000006</v>
      </c>
      <c r="E18" s="375">
        <v>4769.25</v>
      </c>
      <c r="F18" s="376">
        <f>C18-E18</f>
        <v>-4240.25</v>
      </c>
    </row>
    <row r="19" spans="1:10" ht="15.75" thickBot="1" x14ac:dyDescent="0.3">
      <c r="A19" s="358" t="s">
        <v>144</v>
      </c>
      <c r="B19" s="374">
        <v>0</v>
      </c>
      <c r="C19" s="375">
        <v>4506</v>
      </c>
      <c r="D19" s="377" t="e">
        <f>C19/B19*100</f>
        <v>#DIV/0!</v>
      </c>
      <c r="E19" s="377">
        <f>689</f>
        <v>689</v>
      </c>
      <c r="F19" s="378"/>
      <c r="H19" s="362"/>
    </row>
    <row r="20" spans="1:10" ht="15.75" thickBot="1" x14ac:dyDescent="0.3">
      <c r="A20" s="379" t="s">
        <v>136</v>
      </c>
      <c r="B20" s="374">
        <v>5000</v>
      </c>
      <c r="C20" s="375">
        <f>615</f>
        <v>615</v>
      </c>
      <c r="D20" s="380">
        <f>C20/B20*100</f>
        <v>12.3</v>
      </c>
      <c r="E20" s="380">
        <v>0</v>
      </c>
      <c r="F20" s="381">
        <f>C20-E20</f>
        <v>615</v>
      </c>
      <c r="H20" s="362"/>
    </row>
    <row r="21" spans="1:10" s="369" customFormat="1" ht="14.25" customHeight="1" thickBot="1" x14ac:dyDescent="0.3">
      <c r="A21" s="373" t="s">
        <v>145</v>
      </c>
      <c r="B21" s="364">
        <f>SUM(B18+B19+B20)</f>
        <v>6000</v>
      </c>
      <c r="C21" s="365">
        <f>SUM(C18:C20)</f>
        <v>5650</v>
      </c>
      <c r="D21" s="365">
        <f>C21/B21*100</f>
        <v>94.166666666666671</v>
      </c>
      <c r="E21" s="365">
        <f>E18+E19+E20</f>
        <v>5458.25</v>
      </c>
      <c r="F21" s="366">
        <f>F18+F20</f>
        <v>-3625.25</v>
      </c>
      <c r="G21" s="367">
        <f>C21/C42*100</f>
        <v>4.1728021629443059</v>
      </c>
      <c r="I21" s="368"/>
      <c r="J21" s="368"/>
    </row>
    <row r="22" spans="1:10" x14ac:dyDescent="0.25">
      <c r="A22" s="371" t="s">
        <v>146</v>
      </c>
      <c r="B22" s="355">
        <v>10000</v>
      </c>
      <c r="C22" s="356">
        <v>2210.75</v>
      </c>
      <c r="D22" s="356">
        <f t="shared" si="0"/>
        <v>22.107499999999998</v>
      </c>
      <c r="E22" s="356">
        <f>2136.5</f>
        <v>2136.5</v>
      </c>
      <c r="F22" s="357">
        <f>C22-E22</f>
        <v>74.25</v>
      </c>
    </row>
    <row r="23" spans="1:10" ht="15" customHeight="1" x14ac:dyDescent="0.25">
      <c r="A23" s="371" t="s">
        <v>147</v>
      </c>
      <c r="B23" s="355">
        <v>0</v>
      </c>
      <c r="C23" s="356">
        <v>0</v>
      </c>
      <c r="D23" s="356" t="e">
        <f>C23/B23*100</f>
        <v>#DIV/0!</v>
      </c>
      <c r="E23" s="356">
        <v>0</v>
      </c>
      <c r="F23" s="382">
        <f>C23-E23</f>
        <v>0</v>
      </c>
      <c r="I23" s="344"/>
    </row>
    <row r="24" spans="1:10" ht="14.25" customHeight="1" thickBot="1" x14ac:dyDescent="0.3">
      <c r="A24" s="383" t="s">
        <v>132</v>
      </c>
      <c r="B24" s="355">
        <v>5000</v>
      </c>
      <c r="C24" s="356">
        <v>885</v>
      </c>
      <c r="D24" s="384">
        <f t="shared" si="0"/>
        <v>17.7</v>
      </c>
      <c r="E24" s="356">
        <f>500.41</f>
        <v>500.41</v>
      </c>
      <c r="F24" s="385">
        <f>C24-E24</f>
        <v>384.59</v>
      </c>
    </row>
    <row r="25" spans="1:10" s="369" customFormat="1" ht="14.25" customHeight="1" thickBot="1" x14ac:dyDescent="0.3">
      <c r="A25" s="373" t="s">
        <v>148</v>
      </c>
      <c r="B25" s="364">
        <f>SUM(B22:B24)</f>
        <v>15000</v>
      </c>
      <c r="C25" s="386">
        <f>SUM(C22:C24)</f>
        <v>3095.75</v>
      </c>
      <c r="D25" s="365">
        <f t="shared" si="0"/>
        <v>20.638333333333332</v>
      </c>
      <c r="E25" s="365">
        <f>SUM(E22:E24)</f>
        <v>2636.91</v>
      </c>
      <c r="F25" s="366">
        <f>SUM(F22:F24)</f>
        <v>458.84</v>
      </c>
      <c r="G25" s="367">
        <f>C25/C42*100</f>
        <v>2.2863632382185548</v>
      </c>
      <c r="I25" s="368"/>
      <c r="J25" s="368"/>
    </row>
    <row r="26" spans="1:10" ht="15" customHeight="1" x14ac:dyDescent="0.25">
      <c r="A26" s="354" t="s">
        <v>149</v>
      </c>
      <c r="B26" s="355">
        <v>9000</v>
      </c>
      <c r="C26" s="356">
        <v>2877</v>
      </c>
      <c r="D26" s="356">
        <f t="shared" si="0"/>
        <v>31.966666666666665</v>
      </c>
      <c r="E26" s="356">
        <v>3628</v>
      </c>
      <c r="F26" s="372">
        <f>C26-E26</f>
        <v>-751</v>
      </c>
    </row>
    <row r="27" spans="1:10" x14ac:dyDescent="0.25">
      <c r="A27" s="358" t="s">
        <v>150</v>
      </c>
      <c r="B27" s="355">
        <v>1000</v>
      </c>
      <c r="C27" s="356">
        <v>391</v>
      </c>
      <c r="D27" s="356">
        <f t="shared" si="0"/>
        <v>39.1</v>
      </c>
      <c r="E27" s="356">
        <v>532</v>
      </c>
      <c r="F27" s="372">
        <f>C27-E27</f>
        <v>-141</v>
      </c>
    </row>
    <row r="28" spans="1:10" ht="15" customHeight="1" x14ac:dyDescent="0.25">
      <c r="A28" s="358" t="s">
        <v>151</v>
      </c>
      <c r="B28" s="355">
        <v>500</v>
      </c>
      <c r="C28" s="356">
        <v>57</v>
      </c>
      <c r="D28" s="356">
        <f t="shared" si="0"/>
        <v>11.4</v>
      </c>
      <c r="E28" s="356">
        <v>100</v>
      </c>
      <c r="F28" s="372">
        <f>C28-E28</f>
        <v>-43</v>
      </c>
    </row>
    <row r="29" spans="1:10" x14ac:dyDescent="0.25">
      <c r="A29" s="358" t="s">
        <v>152</v>
      </c>
      <c r="B29" s="355">
        <v>1000</v>
      </c>
      <c r="C29" s="356">
        <f>313</f>
        <v>313</v>
      </c>
      <c r="D29" s="356">
        <f>C29/B29*100</f>
        <v>31.3</v>
      </c>
      <c r="E29" s="356">
        <v>427</v>
      </c>
      <c r="F29" s="372">
        <f>C29-E29</f>
        <v>-114</v>
      </c>
      <c r="H29" s="362"/>
    </row>
    <row r="30" spans="1:10" ht="14.25" customHeight="1" thickBot="1" x14ac:dyDescent="0.3">
      <c r="A30" s="371" t="s">
        <v>136</v>
      </c>
      <c r="B30" s="355">
        <v>23000</v>
      </c>
      <c r="C30" s="356">
        <f>7+5763</f>
        <v>5770</v>
      </c>
      <c r="D30" s="356">
        <f t="shared" si="0"/>
        <v>25.086956521739129</v>
      </c>
      <c r="E30" s="356">
        <v>37</v>
      </c>
      <c r="F30" s="372">
        <f>C30-E30</f>
        <v>5733</v>
      </c>
    </row>
    <row r="31" spans="1:10" s="369" customFormat="1" ht="13.5" customHeight="1" thickBot="1" x14ac:dyDescent="0.3">
      <c r="A31" s="373" t="s">
        <v>153</v>
      </c>
      <c r="B31" s="364">
        <f>SUM(B26:B30)</f>
        <v>34500</v>
      </c>
      <c r="C31" s="365">
        <f>SUM(C26:C30)</f>
        <v>9408</v>
      </c>
      <c r="D31" s="365">
        <f t="shared" si="0"/>
        <v>27.269565217391307</v>
      </c>
      <c r="E31" s="365">
        <f>SUM(E26:E30)</f>
        <v>4724</v>
      </c>
      <c r="F31" s="366">
        <f>SUM(F26:F30)</f>
        <v>4684</v>
      </c>
      <c r="G31" s="367">
        <f>C31/C42*100</f>
        <v>6.9482695130938108</v>
      </c>
      <c r="I31" s="368"/>
      <c r="J31" s="368"/>
    </row>
    <row r="32" spans="1:10" s="369" customFormat="1" ht="15" customHeight="1" thickBot="1" x14ac:dyDescent="0.3">
      <c r="A32" s="387" t="s">
        <v>154</v>
      </c>
      <c r="B32" s="388">
        <v>3000</v>
      </c>
      <c r="C32" s="389">
        <v>120</v>
      </c>
      <c r="D32" s="389">
        <f>C32/B32*100</f>
        <v>4</v>
      </c>
      <c r="E32" s="389">
        <v>330</v>
      </c>
      <c r="F32" s="390">
        <f>C32-E32</f>
        <v>-210</v>
      </c>
      <c r="G32" s="367"/>
      <c r="I32" s="345"/>
      <c r="J32" s="368"/>
    </row>
    <row r="33" spans="1:11" s="369" customFormat="1" ht="15" customHeight="1" thickBot="1" x14ac:dyDescent="0.3">
      <c r="A33" s="387" t="s">
        <v>155</v>
      </c>
      <c r="B33" s="388">
        <v>0</v>
      </c>
      <c r="C33" s="391">
        <v>0</v>
      </c>
      <c r="D33" s="391" t="e">
        <f>C33/B33*100</f>
        <v>#DIV/0!</v>
      </c>
      <c r="E33" s="391"/>
      <c r="F33" s="392">
        <f>C33-E33</f>
        <v>0</v>
      </c>
      <c r="G33" s="367"/>
      <c r="H33" s="393"/>
      <c r="I33" s="368"/>
      <c r="J33" s="368"/>
      <c r="K33" s="393"/>
    </row>
    <row r="34" spans="1:11" s="369" customFormat="1" ht="15" customHeight="1" thickBot="1" x14ac:dyDescent="0.3">
      <c r="A34" s="394" t="s">
        <v>156</v>
      </c>
      <c r="B34" s="388">
        <v>0</v>
      </c>
      <c r="C34" s="391">
        <v>0</v>
      </c>
      <c r="D34" s="391" t="e">
        <f>C34/B34*100</f>
        <v>#DIV/0!</v>
      </c>
      <c r="E34" s="391"/>
      <c r="F34" s="392">
        <f>C34-E34</f>
        <v>0</v>
      </c>
      <c r="G34" s="367"/>
      <c r="I34" s="345"/>
      <c r="J34" s="368"/>
    </row>
    <row r="35" spans="1:11" s="369" customFormat="1" ht="15" customHeight="1" thickBot="1" x14ac:dyDescent="0.3">
      <c r="A35" s="395" t="s">
        <v>157</v>
      </c>
      <c r="B35" s="388">
        <v>0</v>
      </c>
      <c r="C35" s="396">
        <v>0</v>
      </c>
      <c r="D35" s="396" t="e">
        <f>C35/B35*100</f>
        <v>#DIV/0!</v>
      </c>
      <c r="E35" s="396"/>
      <c r="F35" s="397">
        <f>C35-E35</f>
        <v>0</v>
      </c>
      <c r="G35" s="367"/>
      <c r="I35" s="368"/>
      <c r="J35" s="368"/>
    </row>
    <row r="36" spans="1:11" s="369" customFormat="1" ht="14.25" customHeight="1" thickBot="1" x14ac:dyDescent="0.3">
      <c r="A36" s="373" t="s">
        <v>158</v>
      </c>
      <c r="B36" s="364">
        <f>B32+B33+B34+B35</f>
        <v>3000</v>
      </c>
      <c r="C36" s="398">
        <f>C32+C33+C34+C35</f>
        <v>120</v>
      </c>
      <c r="D36" s="365"/>
      <c r="E36" s="365">
        <f>SUM(E32:E35)</f>
        <v>330</v>
      </c>
      <c r="F36" s="366">
        <f>SUM(F32:F35)</f>
        <v>-210</v>
      </c>
      <c r="G36" s="367">
        <f>C36/C42*100</f>
        <v>8.8625886646604729E-2</v>
      </c>
      <c r="I36" s="368"/>
      <c r="J36" s="368"/>
    </row>
    <row r="37" spans="1:11" x14ac:dyDescent="0.25">
      <c r="A37" s="354" t="s">
        <v>159</v>
      </c>
      <c r="B37" s="355">
        <v>500</v>
      </c>
      <c r="C37" s="356">
        <v>1560</v>
      </c>
      <c r="D37" s="356">
        <f t="shared" si="0"/>
        <v>312</v>
      </c>
      <c r="E37" s="356">
        <v>2513.42</v>
      </c>
      <c r="F37" s="356">
        <f>C37-E37</f>
        <v>-953.42000000000007</v>
      </c>
    </row>
    <row r="38" spans="1:11" ht="15.75" thickBot="1" x14ac:dyDescent="0.3">
      <c r="A38" s="399" t="s">
        <v>160</v>
      </c>
      <c r="B38" s="355">
        <v>4500</v>
      </c>
      <c r="C38" s="356">
        <f>2605+4209.2</f>
        <v>6814.2</v>
      </c>
      <c r="D38" s="356">
        <f>C38/B38*100</f>
        <v>151.42666666666668</v>
      </c>
      <c r="E38" s="400"/>
      <c r="F38" s="372">
        <f>C38-E38</f>
        <v>6814.2</v>
      </c>
    </row>
    <row r="39" spans="1:11" s="369" customFormat="1" ht="17.25" customHeight="1" thickBot="1" x14ac:dyDescent="0.3">
      <c r="A39" s="373" t="s">
        <v>161</v>
      </c>
      <c r="B39" s="364">
        <f>SUM(B37:B38)</f>
        <v>5000</v>
      </c>
      <c r="C39" s="365">
        <f>SUM(C37:C38)</f>
        <v>8374.2000000000007</v>
      </c>
      <c r="D39" s="365">
        <f>C39/B39*100</f>
        <v>167.48400000000001</v>
      </c>
      <c r="E39" s="365">
        <f>SUM(E37:E38)</f>
        <v>2513.42</v>
      </c>
      <c r="F39" s="366">
        <f>SUM(F37:F38)</f>
        <v>5860.78</v>
      </c>
      <c r="G39" s="367">
        <f>C39/C42*100</f>
        <v>6.184757499633311</v>
      </c>
      <c r="I39" s="368"/>
      <c r="J39" s="368"/>
    </row>
    <row r="40" spans="1:11" ht="15.75" customHeight="1" thickBot="1" x14ac:dyDescent="0.3">
      <c r="A40" s="401" t="s">
        <v>162</v>
      </c>
      <c r="B40" s="402">
        <v>36000</v>
      </c>
      <c r="C40" s="403">
        <f>12954+58</f>
        <v>13012</v>
      </c>
      <c r="D40" s="404">
        <f>C40/B40*100</f>
        <v>36.144444444444446</v>
      </c>
      <c r="E40" s="404">
        <v>11798</v>
      </c>
      <c r="F40" s="405">
        <f>C40-E40</f>
        <v>1214</v>
      </c>
    </row>
    <row r="41" spans="1:11" ht="15.75" thickBot="1" x14ac:dyDescent="0.3">
      <c r="A41" s="406" t="s">
        <v>163</v>
      </c>
      <c r="B41" s="407">
        <f>SUM(B40)</f>
        <v>36000</v>
      </c>
      <c r="C41" s="408">
        <f>SUM(C40)</f>
        <v>13012</v>
      </c>
      <c r="D41" s="408">
        <f>C41/B41*100</f>
        <v>36.144444444444446</v>
      </c>
      <c r="E41" s="408">
        <f>SUM(E40)</f>
        <v>11798</v>
      </c>
      <c r="F41" s="409">
        <f>F40</f>
        <v>1214</v>
      </c>
      <c r="G41" s="410">
        <f>C41/C42*100</f>
        <v>9.6100003087135057</v>
      </c>
      <c r="I41" s="411"/>
      <c r="J41" s="411"/>
    </row>
    <row r="42" spans="1:11" s="369" customFormat="1" ht="15" customHeight="1" thickBot="1" x14ac:dyDescent="0.3">
      <c r="A42" s="412" t="s">
        <v>164</v>
      </c>
      <c r="B42" s="413">
        <f>B8+B17+B21+B25+B31+B39+B41+B36</f>
        <v>950401</v>
      </c>
      <c r="C42" s="414">
        <f>C8+C17+C21+C25+C31+C39+C41+C36</f>
        <v>135400.62</v>
      </c>
      <c r="D42" s="415">
        <f>C42/B42*100</f>
        <v>14.246683242126219</v>
      </c>
      <c r="E42" s="416">
        <f>E8+E17+E21+E25+E31+E39+E41+E36</f>
        <v>148508.61000000002</v>
      </c>
      <c r="F42" s="417">
        <f>C42-E42</f>
        <v>-13107.99000000002</v>
      </c>
      <c r="H42" s="393"/>
      <c r="I42" s="368"/>
      <c r="J42" s="368"/>
    </row>
    <row r="43" spans="1:11" ht="16.5" customHeight="1" x14ac:dyDescent="0.25">
      <c r="A43" s="370" t="s">
        <v>165</v>
      </c>
      <c r="B43" s="418">
        <v>0</v>
      </c>
      <c r="C43" s="419"/>
      <c r="D43" s="419"/>
      <c r="E43" s="419">
        <v>3560</v>
      </c>
      <c r="F43" s="420">
        <f>C43-E43</f>
        <v>-3560</v>
      </c>
    </row>
    <row r="44" spans="1:11" ht="17.25" customHeight="1" x14ac:dyDescent="0.25">
      <c r="A44" s="358" t="s">
        <v>166</v>
      </c>
      <c r="B44" s="359">
        <v>0</v>
      </c>
      <c r="C44" s="360"/>
      <c r="D44" s="356"/>
      <c r="E44" s="360">
        <v>24830</v>
      </c>
      <c r="F44" s="372">
        <f>C44-E44</f>
        <v>-24830</v>
      </c>
    </row>
    <row r="45" spans="1:11" ht="17.25" customHeight="1" x14ac:dyDescent="0.25">
      <c r="A45" s="358" t="s">
        <v>167</v>
      </c>
      <c r="B45" s="359">
        <v>0</v>
      </c>
      <c r="C45" s="360">
        <v>0</v>
      </c>
      <c r="D45" s="360"/>
      <c r="E45" s="360"/>
      <c r="F45" s="361">
        <f>C45-E45</f>
        <v>0</v>
      </c>
    </row>
    <row r="46" spans="1:11" ht="15.75" thickBot="1" x14ac:dyDescent="0.3">
      <c r="A46" s="421" t="s">
        <v>168</v>
      </c>
      <c r="B46" s="422">
        <f>SUM(B43:B45)</f>
        <v>0</v>
      </c>
      <c r="C46" s="423">
        <f>SUM(C43:C45)</f>
        <v>0</v>
      </c>
      <c r="D46" s="423"/>
      <c r="E46" s="424">
        <f>SUM(E43:E45)</f>
        <v>28390</v>
      </c>
      <c r="F46" s="425">
        <f>F43+F44+F45</f>
        <v>-28390</v>
      </c>
    </row>
    <row r="47" spans="1:11" s="369" customFormat="1" ht="23.25" customHeight="1" thickBot="1" x14ac:dyDescent="0.3">
      <c r="A47" s="426" t="s">
        <v>169</v>
      </c>
      <c r="B47" s="427">
        <f>B42+B46</f>
        <v>950401</v>
      </c>
      <c r="C47" s="428">
        <f>C42+C46</f>
        <v>135400.62</v>
      </c>
      <c r="D47" s="428">
        <f>C47/B47*100</f>
        <v>14.246683242126219</v>
      </c>
      <c r="E47" s="429">
        <f>E42+E46</f>
        <v>176898.61000000002</v>
      </c>
      <c r="F47" s="430">
        <f>C47-E47</f>
        <v>-41497.99000000002</v>
      </c>
      <c r="I47" s="368"/>
      <c r="J47" s="368"/>
    </row>
    <row r="48" spans="1:11" x14ac:dyDescent="0.25">
      <c r="A48" s="431"/>
      <c r="B48" s="432"/>
      <c r="C48" s="433"/>
      <c r="D48" s="431"/>
      <c r="E48" s="433"/>
      <c r="F48" s="431"/>
    </row>
    <row r="49" spans="1:6" x14ac:dyDescent="0.25">
      <c r="A49" s="431"/>
      <c r="B49" s="434"/>
      <c r="C49" s="435"/>
      <c r="D49" s="433"/>
      <c r="E49" s="436"/>
      <c r="F49" s="431"/>
    </row>
    <row r="50" spans="1:6" x14ac:dyDescent="0.25">
      <c r="B50" s="362"/>
      <c r="C50" s="437"/>
      <c r="D50" s="437"/>
      <c r="E50" s="437"/>
    </row>
    <row r="51" spans="1:6" x14ac:dyDescent="0.25">
      <c r="B51" s="362"/>
      <c r="C51" s="437"/>
      <c r="E51" s="349"/>
    </row>
    <row r="52" spans="1:6" x14ac:dyDescent="0.25">
      <c r="B52" s="362"/>
      <c r="C52" s="349"/>
    </row>
    <row r="53" spans="1:6" x14ac:dyDescent="0.25">
      <c r="C53" s="349"/>
      <c r="F53" s="362"/>
    </row>
    <row r="54" spans="1:6" x14ac:dyDescent="0.25">
      <c r="B54" s="362"/>
    </row>
    <row r="55" spans="1:6" x14ac:dyDescent="0.25">
      <c r="C55" s="362"/>
    </row>
    <row r="56" spans="1:6" x14ac:dyDescent="0.25">
      <c r="C56" s="36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530C0-693A-420B-8C7F-1527CB02B4B7}">
  <dimension ref="A1:S52"/>
  <sheetViews>
    <sheetView topLeftCell="H1" workbookViewId="0">
      <selection activeCell="L43" sqref="L43"/>
    </sheetView>
  </sheetViews>
  <sheetFormatPr defaultColWidth="8.85546875" defaultRowHeight="15.75" x14ac:dyDescent="0.25"/>
  <cols>
    <col min="1" max="1" width="11" style="94" customWidth="1"/>
    <col min="2" max="2" width="56.42578125" style="94" customWidth="1"/>
    <col min="3" max="3" width="14" style="94" customWidth="1"/>
    <col min="4" max="4" width="12.140625" style="94" customWidth="1"/>
    <col min="5" max="5" width="13.28515625" style="94" customWidth="1"/>
    <col min="6" max="6" width="11.85546875" style="94" customWidth="1"/>
    <col min="7" max="7" width="14.7109375" style="94" customWidth="1"/>
    <col min="8" max="8" width="11.85546875" style="94" customWidth="1"/>
    <col min="9" max="9" width="12.140625" style="94" customWidth="1"/>
    <col min="10" max="10" width="12.85546875" style="94" bestFit="1" customWidth="1"/>
    <col min="11" max="11" width="14.140625" style="94" customWidth="1"/>
    <col min="12" max="12" width="13.28515625" style="94" customWidth="1"/>
    <col min="13" max="13" width="14.7109375" style="94" customWidth="1"/>
    <col min="14" max="14" width="13.140625" style="94" customWidth="1"/>
    <col min="15" max="15" width="12.5703125" style="92" customWidth="1"/>
    <col min="16" max="16" width="13.7109375" style="94" customWidth="1"/>
    <col min="17" max="17" width="16.42578125" style="94" bestFit="1" customWidth="1"/>
    <col min="18" max="18" width="12.7109375" style="94" bestFit="1" customWidth="1"/>
    <col min="19" max="19" width="16.42578125" style="94" bestFit="1" customWidth="1"/>
    <col min="20" max="256" width="8.85546875" style="94"/>
    <col min="257" max="257" width="22" style="94" customWidth="1"/>
    <col min="258" max="258" width="147.28515625" style="94" bestFit="1" customWidth="1"/>
    <col min="259" max="259" width="33.85546875" style="94" customWidth="1"/>
    <col min="260" max="260" width="29.140625" style="94" customWidth="1"/>
    <col min="261" max="261" width="35.140625" style="94" customWidth="1"/>
    <col min="262" max="262" width="31.140625" style="94" customWidth="1"/>
    <col min="263" max="263" width="37.140625" style="94" customWidth="1"/>
    <col min="264" max="264" width="28.85546875" style="94" customWidth="1"/>
    <col min="265" max="266" width="33" style="94" customWidth="1"/>
    <col min="267" max="267" width="32" style="94" customWidth="1"/>
    <col min="268" max="268" width="35.140625" style="94" customWidth="1"/>
    <col min="269" max="269" width="36.42578125" style="94" customWidth="1"/>
    <col min="270" max="270" width="28.28515625" style="94" customWidth="1"/>
    <col min="271" max="271" width="25.5703125" style="94" customWidth="1"/>
    <col min="272" max="272" width="28.5703125" style="94" customWidth="1"/>
    <col min="273" max="512" width="8.85546875" style="94"/>
    <col min="513" max="513" width="22" style="94" customWidth="1"/>
    <col min="514" max="514" width="147.28515625" style="94" bestFit="1" customWidth="1"/>
    <col min="515" max="515" width="33.85546875" style="94" customWidth="1"/>
    <col min="516" max="516" width="29.140625" style="94" customWidth="1"/>
    <col min="517" max="517" width="35.140625" style="94" customWidth="1"/>
    <col min="518" max="518" width="31.140625" style="94" customWidth="1"/>
    <col min="519" max="519" width="37.140625" style="94" customWidth="1"/>
    <col min="520" max="520" width="28.85546875" style="94" customWidth="1"/>
    <col min="521" max="522" width="33" style="94" customWidth="1"/>
    <col min="523" max="523" width="32" style="94" customWidth="1"/>
    <col min="524" max="524" width="35.140625" style="94" customWidth="1"/>
    <col min="525" max="525" width="36.42578125" style="94" customWidth="1"/>
    <col min="526" max="526" width="28.28515625" style="94" customWidth="1"/>
    <col min="527" max="527" width="25.5703125" style="94" customWidth="1"/>
    <col min="528" max="528" width="28.5703125" style="94" customWidth="1"/>
    <col min="529" max="768" width="8.85546875" style="94"/>
    <col min="769" max="769" width="22" style="94" customWidth="1"/>
    <col min="770" max="770" width="147.28515625" style="94" bestFit="1" customWidth="1"/>
    <col min="771" max="771" width="33.85546875" style="94" customWidth="1"/>
    <col min="772" max="772" width="29.140625" style="94" customWidth="1"/>
    <col min="773" max="773" width="35.140625" style="94" customWidth="1"/>
    <col min="774" max="774" width="31.140625" style="94" customWidth="1"/>
    <col min="775" max="775" width="37.140625" style="94" customWidth="1"/>
    <col min="776" max="776" width="28.85546875" style="94" customWidth="1"/>
    <col min="777" max="778" width="33" style="94" customWidth="1"/>
    <col min="779" max="779" width="32" style="94" customWidth="1"/>
    <col min="780" max="780" width="35.140625" style="94" customWidth="1"/>
    <col min="781" max="781" width="36.42578125" style="94" customWidth="1"/>
    <col min="782" max="782" width="28.28515625" style="94" customWidth="1"/>
    <col min="783" max="783" width="25.5703125" style="94" customWidth="1"/>
    <col min="784" max="784" width="28.5703125" style="94" customWidth="1"/>
    <col min="785" max="1024" width="8.85546875" style="94"/>
    <col min="1025" max="1025" width="22" style="94" customWidth="1"/>
    <col min="1026" max="1026" width="147.28515625" style="94" bestFit="1" customWidth="1"/>
    <col min="1027" max="1027" width="33.85546875" style="94" customWidth="1"/>
    <col min="1028" max="1028" width="29.140625" style="94" customWidth="1"/>
    <col min="1029" max="1029" width="35.140625" style="94" customWidth="1"/>
    <col min="1030" max="1030" width="31.140625" style="94" customWidth="1"/>
    <col min="1031" max="1031" width="37.140625" style="94" customWidth="1"/>
    <col min="1032" max="1032" width="28.85546875" style="94" customWidth="1"/>
    <col min="1033" max="1034" width="33" style="94" customWidth="1"/>
    <col min="1035" max="1035" width="32" style="94" customWidth="1"/>
    <col min="1036" max="1036" width="35.140625" style="94" customWidth="1"/>
    <col min="1037" max="1037" width="36.42578125" style="94" customWidth="1"/>
    <col min="1038" max="1038" width="28.28515625" style="94" customWidth="1"/>
    <col min="1039" max="1039" width="25.5703125" style="94" customWidth="1"/>
    <col min="1040" max="1040" width="28.5703125" style="94" customWidth="1"/>
    <col min="1041" max="1280" width="8.85546875" style="94"/>
    <col min="1281" max="1281" width="22" style="94" customWidth="1"/>
    <col min="1282" max="1282" width="147.28515625" style="94" bestFit="1" customWidth="1"/>
    <col min="1283" max="1283" width="33.85546875" style="94" customWidth="1"/>
    <col min="1284" max="1284" width="29.140625" style="94" customWidth="1"/>
    <col min="1285" max="1285" width="35.140625" style="94" customWidth="1"/>
    <col min="1286" max="1286" width="31.140625" style="94" customWidth="1"/>
    <col min="1287" max="1287" width="37.140625" style="94" customWidth="1"/>
    <col min="1288" max="1288" width="28.85546875" style="94" customWidth="1"/>
    <col min="1289" max="1290" width="33" style="94" customWidth="1"/>
    <col min="1291" max="1291" width="32" style="94" customWidth="1"/>
    <col min="1292" max="1292" width="35.140625" style="94" customWidth="1"/>
    <col min="1293" max="1293" width="36.42578125" style="94" customWidth="1"/>
    <col min="1294" max="1294" width="28.28515625" style="94" customWidth="1"/>
    <col min="1295" max="1295" width="25.5703125" style="94" customWidth="1"/>
    <col min="1296" max="1296" width="28.5703125" style="94" customWidth="1"/>
    <col min="1297" max="1536" width="8.85546875" style="94"/>
    <col min="1537" max="1537" width="22" style="94" customWidth="1"/>
    <col min="1538" max="1538" width="147.28515625" style="94" bestFit="1" customWidth="1"/>
    <col min="1539" max="1539" width="33.85546875" style="94" customWidth="1"/>
    <col min="1540" max="1540" width="29.140625" style="94" customWidth="1"/>
    <col min="1541" max="1541" width="35.140625" style="94" customWidth="1"/>
    <col min="1542" max="1542" width="31.140625" style="94" customWidth="1"/>
    <col min="1543" max="1543" width="37.140625" style="94" customWidth="1"/>
    <col min="1544" max="1544" width="28.85546875" style="94" customWidth="1"/>
    <col min="1545" max="1546" width="33" style="94" customWidth="1"/>
    <col min="1547" max="1547" width="32" style="94" customWidth="1"/>
    <col min="1548" max="1548" width="35.140625" style="94" customWidth="1"/>
    <col min="1549" max="1549" width="36.42578125" style="94" customWidth="1"/>
    <col min="1550" max="1550" width="28.28515625" style="94" customWidth="1"/>
    <col min="1551" max="1551" width="25.5703125" style="94" customWidth="1"/>
    <col min="1552" max="1552" width="28.5703125" style="94" customWidth="1"/>
    <col min="1553" max="1792" width="8.85546875" style="94"/>
    <col min="1793" max="1793" width="22" style="94" customWidth="1"/>
    <col min="1794" max="1794" width="147.28515625" style="94" bestFit="1" customWidth="1"/>
    <col min="1795" max="1795" width="33.85546875" style="94" customWidth="1"/>
    <col min="1796" max="1796" width="29.140625" style="94" customWidth="1"/>
    <col min="1797" max="1797" width="35.140625" style="94" customWidth="1"/>
    <col min="1798" max="1798" width="31.140625" style="94" customWidth="1"/>
    <col min="1799" max="1799" width="37.140625" style="94" customWidth="1"/>
    <col min="1800" max="1800" width="28.85546875" style="94" customWidth="1"/>
    <col min="1801" max="1802" width="33" style="94" customWidth="1"/>
    <col min="1803" max="1803" width="32" style="94" customWidth="1"/>
    <col min="1804" max="1804" width="35.140625" style="94" customWidth="1"/>
    <col min="1805" max="1805" width="36.42578125" style="94" customWidth="1"/>
    <col min="1806" max="1806" width="28.28515625" style="94" customWidth="1"/>
    <col min="1807" max="1807" width="25.5703125" style="94" customWidth="1"/>
    <col min="1808" max="1808" width="28.5703125" style="94" customWidth="1"/>
    <col min="1809" max="2048" width="8.85546875" style="94"/>
    <col min="2049" max="2049" width="22" style="94" customWidth="1"/>
    <col min="2050" max="2050" width="147.28515625" style="94" bestFit="1" customWidth="1"/>
    <col min="2051" max="2051" width="33.85546875" style="94" customWidth="1"/>
    <col min="2052" max="2052" width="29.140625" style="94" customWidth="1"/>
    <col min="2053" max="2053" width="35.140625" style="94" customWidth="1"/>
    <col min="2054" max="2054" width="31.140625" style="94" customWidth="1"/>
    <col min="2055" max="2055" width="37.140625" style="94" customWidth="1"/>
    <col min="2056" max="2056" width="28.85546875" style="94" customWidth="1"/>
    <col min="2057" max="2058" width="33" style="94" customWidth="1"/>
    <col min="2059" max="2059" width="32" style="94" customWidth="1"/>
    <col min="2060" max="2060" width="35.140625" style="94" customWidth="1"/>
    <col min="2061" max="2061" width="36.42578125" style="94" customWidth="1"/>
    <col min="2062" max="2062" width="28.28515625" style="94" customWidth="1"/>
    <col min="2063" max="2063" width="25.5703125" style="94" customWidth="1"/>
    <col min="2064" max="2064" width="28.5703125" style="94" customWidth="1"/>
    <col min="2065" max="2304" width="8.85546875" style="94"/>
    <col min="2305" max="2305" width="22" style="94" customWidth="1"/>
    <col min="2306" max="2306" width="147.28515625" style="94" bestFit="1" customWidth="1"/>
    <col min="2307" max="2307" width="33.85546875" style="94" customWidth="1"/>
    <col min="2308" max="2308" width="29.140625" style="94" customWidth="1"/>
    <col min="2309" max="2309" width="35.140625" style="94" customWidth="1"/>
    <col min="2310" max="2310" width="31.140625" style="94" customWidth="1"/>
    <col min="2311" max="2311" width="37.140625" style="94" customWidth="1"/>
    <col min="2312" max="2312" width="28.85546875" style="94" customWidth="1"/>
    <col min="2313" max="2314" width="33" style="94" customWidth="1"/>
    <col min="2315" max="2315" width="32" style="94" customWidth="1"/>
    <col min="2316" max="2316" width="35.140625" style="94" customWidth="1"/>
    <col min="2317" max="2317" width="36.42578125" style="94" customWidth="1"/>
    <col min="2318" max="2318" width="28.28515625" style="94" customWidth="1"/>
    <col min="2319" max="2319" width="25.5703125" style="94" customWidth="1"/>
    <col min="2320" max="2320" width="28.5703125" style="94" customWidth="1"/>
    <col min="2321" max="2560" width="8.85546875" style="94"/>
    <col min="2561" max="2561" width="22" style="94" customWidth="1"/>
    <col min="2562" max="2562" width="147.28515625" style="94" bestFit="1" customWidth="1"/>
    <col min="2563" max="2563" width="33.85546875" style="94" customWidth="1"/>
    <col min="2564" max="2564" width="29.140625" style="94" customWidth="1"/>
    <col min="2565" max="2565" width="35.140625" style="94" customWidth="1"/>
    <col min="2566" max="2566" width="31.140625" style="94" customWidth="1"/>
    <col min="2567" max="2567" width="37.140625" style="94" customWidth="1"/>
    <col min="2568" max="2568" width="28.85546875" style="94" customWidth="1"/>
    <col min="2569" max="2570" width="33" style="94" customWidth="1"/>
    <col min="2571" max="2571" width="32" style="94" customWidth="1"/>
    <col min="2572" max="2572" width="35.140625" style="94" customWidth="1"/>
    <col min="2573" max="2573" width="36.42578125" style="94" customWidth="1"/>
    <col min="2574" max="2574" width="28.28515625" style="94" customWidth="1"/>
    <col min="2575" max="2575" width="25.5703125" style="94" customWidth="1"/>
    <col min="2576" max="2576" width="28.5703125" style="94" customWidth="1"/>
    <col min="2577" max="2816" width="8.85546875" style="94"/>
    <col min="2817" max="2817" width="22" style="94" customWidth="1"/>
    <col min="2818" max="2818" width="147.28515625" style="94" bestFit="1" customWidth="1"/>
    <col min="2819" max="2819" width="33.85546875" style="94" customWidth="1"/>
    <col min="2820" max="2820" width="29.140625" style="94" customWidth="1"/>
    <col min="2821" max="2821" width="35.140625" style="94" customWidth="1"/>
    <col min="2822" max="2822" width="31.140625" style="94" customWidth="1"/>
    <col min="2823" max="2823" width="37.140625" style="94" customWidth="1"/>
    <col min="2824" max="2824" width="28.85546875" style="94" customWidth="1"/>
    <col min="2825" max="2826" width="33" style="94" customWidth="1"/>
    <col min="2827" max="2827" width="32" style="94" customWidth="1"/>
    <col min="2828" max="2828" width="35.140625" style="94" customWidth="1"/>
    <col min="2829" max="2829" width="36.42578125" style="94" customWidth="1"/>
    <col min="2830" max="2830" width="28.28515625" style="94" customWidth="1"/>
    <col min="2831" max="2831" width="25.5703125" style="94" customWidth="1"/>
    <col min="2832" max="2832" width="28.5703125" style="94" customWidth="1"/>
    <col min="2833" max="3072" width="8.85546875" style="94"/>
    <col min="3073" max="3073" width="22" style="94" customWidth="1"/>
    <col min="3074" max="3074" width="147.28515625" style="94" bestFit="1" customWidth="1"/>
    <col min="3075" max="3075" width="33.85546875" style="94" customWidth="1"/>
    <col min="3076" max="3076" width="29.140625" style="94" customWidth="1"/>
    <col min="3077" max="3077" width="35.140625" style="94" customWidth="1"/>
    <col min="3078" max="3078" width="31.140625" style="94" customWidth="1"/>
    <col min="3079" max="3079" width="37.140625" style="94" customWidth="1"/>
    <col min="3080" max="3080" width="28.85546875" style="94" customWidth="1"/>
    <col min="3081" max="3082" width="33" style="94" customWidth="1"/>
    <col min="3083" max="3083" width="32" style="94" customWidth="1"/>
    <col min="3084" max="3084" width="35.140625" style="94" customWidth="1"/>
    <col min="3085" max="3085" width="36.42578125" style="94" customWidth="1"/>
    <col min="3086" max="3086" width="28.28515625" style="94" customWidth="1"/>
    <col min="3087" max="3087" width="25.5703125" style="94" customWidth="1"/>
    <col min="3088" max="3088" width="28.5703125" style="94" customWidth="1"/>
    <col min="3089" max="3328" width="8.85546875" style="94"/>
    <col min="3329" max="3329" width="22" style="94" customWidth="1"/>
    <col min="3330" max="3330" width="147.28515625" style="94" bestFit="1" customWidth="1"/>
    <col min="3331" max="3331" width="33.85546875" style="94" customWidth="1"/>
    <col min="3332" max="3332" width="29.140625" style="94" customWidth="1"/>
    <col min="3333" max="3333" width="35.140625" style="94" customWidth="1"/>
    <col min="3334" max="3334" width="31.140625" style="94" customWidth="1"/>
    <col min="3335" max="3335" width="37.140625" style="94" customWidth="1"/>
    <col min="3336" max="3336" width="28.85546875" style="94" customWidth="1"/>
    <col min="3337" max="3338" width="33" style="94" customWidth="1"/>
    <col min="3339" max="3339" width="32" style="94" customWidth="1"/>
    <col min="3340" max="3340" width="35.140625" style="94" customWidth="1"/>
    <col min="3341" max="3341" width="36.42578125" style="94" customWidth="1"/>
    <col min="3342" max="3342" width="28.28515625" style="94" customWidth="1"/>
    <col min="3343" max="3343" width="25.5703125" style="94" customWidth="1"/>
    <col min="3344" max="3344" width="28.5703125" style="94" customWidth="1"/>
    <col min="3345" max="3584" width="8.85546875" style="94"/>
    <col min="3585" max="3585" width="22" style="94" customWidth="1"/>
    <col min="3586" max="3586" width="147.28515625" style="94" bestFit="1" customWidth="1"/>
    <col min="3587" max="3587" width="33.85546875" style="94" customWidth="1"/>
    <col min="3588" max="3588" width="29.140625" style="94" customWidth="1"/>
    <col min="3589" max="3589" width="35.140625" style="94" customWidth="1"/>
    <col min="3590" max="3590" width="31.140625" style="94" customWidth="1"/>
    <col min="3591" max="3591" width="37.140625" style="94" customWidth="1"/>
    <col min="3592" max="3592" width="28.85546875" style="94" customWidth="1"/>
    <col min="3593" max="3594" width="33" style="94" customWidth="1"/>
    <col min="3595" max="3595" width="32" style="94" customWidth="1"/>
    <col min="3596" max="3596" width="35.140625" style="94" customWidth="1"/>
    <col min="3597" max="3597" width="36.42578125" style="94" customWidth="1"/>
    <col min="3598" max="3598" width="28.28515625" style="94" customWidth="1"/>
    <col min="3599" max="3599" width="25.5703125" style="94" customWidth="1"/>
    <col min="3600" max="3600" width="28.5703125" style="94" customWidth="1"/>
    <col min="3601" max="3840" width="8.85546875" style="94"/>
    <col min="3841" max="3841" width="22" style="94" customWidth="1"/>
    <col min="3842" max="3842" width="147.28515625" style="94" bestFit="1" customWidth="1"/>
    <col min="3843" max="3843" width="33.85546875" style="94" customWidth="1"/>
    <col min="3844" max="3844" width="29.140625" style="94" customWidth="1"/>
    <col min="3845" max="3845" width="35.140625" style="94" customWidth="1"/>
    <col min="3846" max="3846" width="31.140625" style="94" customWidth="1"/>
    <col min="3847" max="3847" width="37.140625" style="94" customWidth="1"/>
    <col min="3848" max="3848" width="28.85546875" style="94" customWidth="1"/>
    <col min="3849" max="3850" width="33" style="94" customWidth="1"/>
    <col min="3851" max="3851" width="32" style="94" customWidth="1"/>
    <col min="3852" max="3852" width="35.140625" style="94" customWidth="1"/>
    <col min="3853" max="3853" width="36.42578125" style="94" customWidth="1"/>
    <col min="3854" max="3854" width="28.28515625" style="94" customWidth="1"/>
    <col min="3855" max="3855" width="25.5703125" style="94" customWidth="1"/>
    <col min="3856" max="3856" width="28.5703125" style="94" customWidth="1"/>
    <col min="3857" max="4096" width="8.85546875" style="94"/>
    <col min="4097" max="4097" width="22" style="94" customWidth="1"/>
    <col min="4098" max="4098" width="147.28515625" style="94" bestFit="1" customWidth="1"/>
    <col min="4099" max="4099" width="33.85546875" style="94" customWidth="1"/>
    <col min="4100" max="4100" width="29.140625" style="94" customWidth="1"/>
    <col min="4101" max="4101" width="35.140625" style="94" customWidth="1"/>
    <col min="4102" max="4102" width="31.140625" style="94" customWidth="1"/>
    <col min="4103" max="4103" width="37.140625" style="94" customWidth="1"/>
    <col min="4104" max="4104" width="28.85546875" style="94" customWidth="1"/>
    <col min="4105" max="4106" width="33" style="94" customWidth="1"/>
    <col min="4107" max="4107" width="32" style="94" customWidth="1"/>
    <col min="4108" max="4108" width="35.140625" style="94" customWidth="1"/>
    <col min="4109" max="4109" width="36.42578125" style="94" customWidth="1"/>
    <col min="4110" max="4110" width="28.28515625" style="94" customWidth="1"/>
    <col min="4111" max="4111" width="25.5703125" style="94" customWidth="1"/>
    <col min="4112" max="4112" width="28.5703125" style="94" customWidth="1"/>
    <col min="4113" max="4352" width="8.85546875" style="94"/>
    <col min="4353" max="4353" width="22" style="94" customWidth="1"/>
    <col min="4354" max="4354" width="147.28515625" style="94" bestFit="1" customWidth="1"/>
    <col min="4355" max="4355" width="33.85546875" style="94" customWidth="1"/>
    <col min="4356" max="4356" width="29.140625" style="94" customWidth="1"/>
    <col min="4357" max="4357" width="35.140625" style="94" customWidth="1"/>
    <col min="4358" max="4358" width="31.140625" style="94" customWidth="1"/>
    <col min="4359" max="4359" width="37.140625" style="94" customWidth="1"/>
    <col min="4360" max="4360" width="28.85546875" style="94" customWidth="1"/>
    <col min="4361" max="4362" width="33" style="94" customWidth="1"/>
    <col min="4363" max="4363" width="32" style="94" customWidth="1"/>
    <col min="4364" max="4364" width="35.140625" style="94" customWidth="1"/>
    <col min="4365" max="4365" width="36.42578125" style="94" customWidth="1"/>
    <col min="4366" max="4366" width="28.28515625" style="94" customWidth="1"/>
    <col min="4367" max="4367" width="25.5703125" style="94" customWidth="1"/>
    <col min="4368" max="4368" width="28.5703125" style="94" customWidth="1"/>
    <col min="4369" max="4608" width="8.85546875" style="94"/>
    <col min="4609" max="4609" width="22" style="94" customWidth="1"/>
    <col min="4610" max="4610" width="147.28515625" style="94" bestFit="1" customWidth="1"/>
    <col min="4611" max="4611" width="33.85546875" style="94" customWidth="1"/>
    <col min="4612" max="4612" width="29.140625" style="94" customWidth="1"/>
    <col min="4613" max="4613" width="35.140625" style="94" customWidth="1"/>
    <col min="4614" max="4614" width="31.140625" style="94" customWidth="1"/>
    <col min="4615" max="4615" width="37.140625" style="94" customWidth="1"/>
    <col min="4616" max="4616" width="28.85546875" style="94" customWidth="1"/>
    <col min="4617" max="4618" width="33" style="94" customWidth="1"/>
    <col min="4619" max="4619" width="32" style="94" customWidth="1"/>
    <col min="4620" max="4620" width="35.140625" style="94" customWidth="1"/>
    <col min="4621" max="4621" width="36.42578125" style="94" customWidth="1"/>
    <col min="4622" max="4622" width="28.28515625" style="94" customWidth="1"/>
    <col min="4623" max="4623" width="25.5703125" style="94" customWidth="1"/>
    <col min="4624" max="4624" width="28.5703125" style="94" customWidth="1"/>
    <col min="4625" max="4864" width="8.85546875" style="94"/>
    <col min="4865" max="4865" width="22" style="94" customWidth="1"/>
    <col min="4866" max="4866" width="147.28515625" style="94" bestFit="1" customWidth="1"/>
    <col min="4867" max="4867" width="33.85546875" style="94" customWidth="1"/>
    <col min="4868" max="4868" width="29.140625" style="94" customWidth="1"/>
    <col min="4869" max="4869" width="35.140625" style="94" customWidth="1"/>
    <col min="4870" max="4870" width="31.140625" style="94" customWidth="1"/>
    <col min="4871" max="4871" width="37.140625" style="94" customWidth="1"/>
    <col min="4872" max="4872" width="28.85546875" style="94" customWidth="1"/>
    <col min="4873" max="4874" width="33" style="94" customWidth="1"/>
    <col min="4875" max="4875" width="32" style="94" customWidth="1"/>
    <col min="4876" max="4876" width="35.140625" style="94" customWidth="1"/>
    <col min="4877" max="4877" width="36.42578125" style="94" customWidth="1"/>
    <col min="4878" max="4878" width="28.28515625" style="94" customWidth="1"/>
    <col min="4879" max="4879" width="25.5703125" style="94" customWidth="1"/>
    <col min="4880" max="4880" width="28.5703125" style="94" customWidth="1"/>
    <col min="4881" max="5120" width="8.85546875" style="94"/>
    <col min="5121" max="5121" width="22" style="94" customWidth="1"/>
    <col min="5122" max="5122" width="147.28515625" style="94" bestFit="1" customWidth="1"/>
    <col min="5123" max="5123" width="33.85546875" style="94" customWidth="1"/>
    <col min="5124" max="5124" width="29.140625" style="94" customWidth="1"/>
    <col min="5125" max="5125" width="35.140625" style="94" customWidth="1"/>
    <col min="5126" max="5126" width="31.140625" style="94" customWidth="1"/>
    <col min="5127" max="5127" width="37.140625" style="94" customWidth="1"/>
    <col min="5128" max="5128" width="28.85546875" style="94" customWidth="1"/>
    <col min="5129" max="5130" width="33" style="94" customWidth="1"/>
    <col min="5131" max="5131" width="32" style="94" customWidth="1"/>
    <col min="5132" max="5132" width="35.140625" style="94" customWidth="1"/>
    <col min="5133" max="5133" width="36.42578125" style="94" customWidth="1"/>
    <col min="5134" max="5134" width="28.28515625" style="94" customWidth="1"/>
    <col min="5135" max="5135" width="25.5703125" style="94" customWidth="1"/>
    <col min="5136" max="5136" width="28.5703125" style="94" customWidth="1"/>
    <col min="5137" max="5376" width="8.85546875" style="94"/>
    <col min="5377" max="5377" width="22" style="94" customWidth="1"/>
    <col min="5378" max="5378" width="147.28515625" style="94" bestFit="1" customWidth="1"/>
    <col min="5379" max="5379" width="33.85546875" style="94" customWidth="1"/>
    <col min="5380" max="5380" width="29.140625" style="94" customWidth="1"/>
    <col min="5381" max="5381" width="35.140625" style="94" customWidth="1"/>
    <col min="5382" max="5382" width="31.140625" style="94" customWidth="1"/>
    <col min="5383" max="5383" width="37.140625" style="94" customWidth="1"/>
    <col min="5384" max="5384" width="28.85546875" style="94" customWidth="1"/>
    <col min="5385" max="5386" width="33" style="94" customWidth="1"/>
    <col min="5387" max="5387" width="32" style="94" customWidth="1"/>
    <col min="5388" max="5388" width="35.140625" style="94" customWidth="1"/>
    <col min="5389" max="5389" width="36.42578125" style="94" customWidth="1"/>
    <col min="5390" max="5390" width="28.28515625" style="94" customWidth="1"/>
    <col min="5391" max="5391" width="25.5703125" style="94" customWidth="1"/>
    <col min="5392" max="5392" width="28.5703125" style="94" customWidth="1"/>
    <col min="5393" max="5632" width="8.85546875" style="94"/>
    <col min="5633" max="5633" width="22" style="94" customWidth="1"/>
    <col min="5634" max="5634" width="147.28515625" style="94" bestFit="1" customWidth="1"/>
    <col min="5635" max="5635" width="33.85546875" style="94" customWidth="1"/>
    <col min="5636" max="5636" width="29.140625" style="94" customWidth="1"/>
    <col min="5637" max="5637" width="35.140625" style="94" customWidth="1"/>
    <col min="5638" max="5638" width="31.140625" style="94" customWidth="1"/>
    <col min="5639" max="5639" width="37.140625" style="94" customWidth="1"/>
    <col min="5640" max="5640" width="28.85546875" style="94" customWidth="1"/>
    <col min="5641" max="5642" width="33" style="94" customWidth="1"/>
    <col min="5643" max="5643" width="32" style="94" customWidth="1"/>
    <col min="5644" max="5644" width="35.140625" style="94" customWidth="1"/>
    <col min="5645" max="5645" width="36.42578125" style="94" customWidth="1"/>
    <col min="5646" max="5646" width="28.28515625" style="94" customWidth="1"/>
    <col min="5647" max="5647" width="25.5703125" style="94" customWidth="1"/>
    <col min="5648" max="5648" width="28.5703125" style="94" customWidth="1"/>
    <col min="5649" max="5888" width="8.85546875" style="94"/>
    <col min="5889" max="5889" width="22" style="94" customWidth="1"/>
    <col min="5890" max="5890" width="147.28515625" style="94" bestFit="1" customWidth="1"/>
    <col min="5891" max="5891" width="33.85546875" style="94" customWidth="1"/>
    <col min="5892" max="5892" width="29.140625" style="94" customWidth="1"/>
    <col min="5893" max="5893" width="35.140625" style="94" customWidth="1"/>
    <col min="5894" max="5894" width="31.140625" style="94" customWidth="1"/>
    <col min="5895" max="5895" width="37.140625" style="94" customWidth="1"/>
    <col min="5896" max="5896" width="28.85546875" style="94" customWidth="1"/>
    <col min="5897" max="5898" width="33" style="94" customWidth="1"/>
    <col min="5899" max="5899" width="32" style="94" customWidth="1"/>
    <col min="5900" max="5900" width="35.140625" style="94" customWidth="1"/>
    <col min="5901" max="5901" width="36.42578125" style="94" customWidth="1"/>
    <col min="5902" max="5902" width="28.28515625" style="94" customWidth="1"/>
    <col min="5903" max="5903" width="25.5703125" style="94" customWidth="1"/>
    <col min="5904" max="5904" width="28.5703125" style="94" customWidth="1"/>
    <col min="5905" max="6144" width="8.85546875" style="94"/>
    <col min="6145" max="6145" width="22" style="94" customWidth="1"/>
    <col min="6146" max="6146" width="147.28515625" style="94" bestFit="1" customWidth="1"/>
    <col min="6147" max="6147" width="33.85546875" style="94" customWidth="1"/>
    <col min="6148" max="6148" width="29.140625" style="94" customWidth="1"/>
    <col min="6149" max="6149" width="35.140625" style="94" customWidth="1"/>
    <col min="6150" max="6150" width="31.140625" style="94" customWidth="1"/>
    <col min="6151" max="6151" width="37.140625" style="94" customWidth="1"/>
    <col min="6152" max="6152" width="28.85546875" style="94" customWidth="1"/>
    <col min="6153" max="6154" width="33" style="94" customWidth="1"/>
    <col min="6155" max="6155" width="32" style="94" customWidth="1"/>
    <col min="6156" max="6156" width="35.140625" style="94" customWidth="1"/>
    <col min="6157" max="6157" width="36.42578125" style="94" customWidth="1"/>
    <col min="6158" max="6158" width="28.28515625" style="94" customWidth="1"/>
    <col min="6159" max="6159" width="25.5703125" style="94" customWidth="1"/>
    <col min="6160" max="6160" width="28.5703125" style="94" customWidth="1"/>
    <col min="6161" max="6400" width="8.85546875" style="94"/>
    <col min="6401" max="6401" width="22" style="94" customWidth="1"/>
    <col min="6402" max="6402" width="147.28515625" style="94" bestFit="1" customWidth="1"/>
    <col min="6403" max="6403" width="33.85546875" style="94" customWidth="1"/>
    <col min="6404" max="6404" width="29.140625" style="94" customWidth="1"/>
    <col min="6405" max="6405" width="35.140625" style="94" customWidth="1"/>
    <col min="6406" max="6406" width="31.140625" style="94" customWidth="1"/>
    <col min="6407" max="6407" width="37.140625" style="94" customWidth="1"/>
    <col min="6408" max="6408" width="28.85546875" style="94" customWidth="1"/>
    <col min="6409" max="6410" width="33" style="94" customWidth="1"/>
    <col min="6411" max="6411" width="32" style="94" customWidth="1"/>
    <col min="6412" max="6412" width="35.140625" style="94" customWidth="1"/>
    <col min="6413" max="6413" width="36.42578125" style="94" customWidth="1"/>
    <col min="6414" max="6414" width="28.28515625" style="94" customWidth="1"/>
    <col min="6415" max="6415" width="25.5703125" style="94" customWidth="1"/>
    <col min="6416" max="6416" width="28.5703125" style="94" customWidth="1"/>
    <col min="6417" max="6656" width="8.85546875" style="94"/>
    <col min="6657" max="6657" width="22" style="94" customWidth="1"/>
    <col min="6658" max="6658" width="147.28515625" style="94" bestFit="1" customWidth="1"/>
    <col min="6659" max="6659" width="33.85546875" style="94" customWidth="1"/>
    <col min="6660" max="6660" width="29.140625" style="94" customWidth="1"/>
    <col min="6661" max="6661" width="35.140625" style="94" customWidth="1"/>
    <col min="6662" max="6662" width="31.140625" style="94" customWidth="1"/>
    <col min="6663" max="6663" width="37.140625" style="94" customWidth="1"/>
    <col min="6664" max="6664" width="28.85546875" style="94" customWidth="1"/>
    <col min="6665" max="6666" width="33" style="94" customWidth="1"/>
    <col min="6667" max="6667" width="32" style="94" customWidth="1"/>
    <col min="6668" max="6668" width="35.140625" style="94" customWidth="1"/>
    <col min="6669" max="6669" width="36.42578125" style="94" customWidth="1"/>
    <col min="6670" max="6670" width="28.28515625" style="94" customWidth="1"/>
    <col min="6671" max="6671" width="25.5703125" style="94" customWidth="1"/>
    <col min="6672" max="6672" width="28.5703125" style="94" customWidth="1"/>
    <col min="6673" max="6912" width="8.85546875" style="94"/>
    <col min="6913" max="6913" width="22" style="94" customWidth="1"/>
    <col min="6914" max="6914" width="147.28515625" style="94" bestFit="1" customWidth="1"/>
    <col min="6915" max="6915" width="33.85546875" style="94" customWidth="1"/>
    <col min="6916" max="6916" width="29.140625" style="94" customWidth="1"/>
    <col min="6917" max="6917" width="35.140625" style="94" customWidth="1"/>
    <col min="6918" max="6918" width="31.140625" style="94" customWidth="1"/>
    <col min="6919" max="6919" width="37.140625" style="94" customWidth="1"/>
    <col min="6920" max="6920" width="28.85546875" style="94" customWidth="1"/>
    <col min="6921" max="6922" width="33" style="94" customWidth="1"/>
    <col min="6923" max="6923" width="32" style="94" customWidth="1"/>
    <col min="6924" max="6924" width="35.140625" style="94" customWidth="1"/>
    <col min="6925" max="6925" width="36.42578125" style="94" customWidth="1"/>
    <col min="6926" max="6926" width="28.28515625" style="94" customWidth="1"/>
    <col min="6927" max="6927" width="25.5703125" style="94" customWidth="1"/>
    <col min="6928" max="6928" width="28.5703125" style="94" customWidth="1"/>
    <col min="6929" max="7168" width="8.85546875" style="94"/>
    <col min="7169" max="7169" width="22" style="94" customWidth="1"/>
    <col min="7170" max="7170" width="147.28515625" style="94" bestFit="1" customWidth="1"/>
    <col min="7171" max="7171" width="33.85546875" style="94" customWidth="1"/>
    <col min="7172" max="7172" width="29.140625" style="94" customWidth="1"/>
    <col min="7173" max="7173" width="35.140625" style="94" customWidth="1"/>
    <col min="7174" max="7174" width="31.140625" style="94" customWidth="1"/>
    <col min="7175" max="7175" width="37.140625" style="94" customWidth="1"/>
    <col min="7176" max="7176" width="28.85546875" style="94" customWidth="1"/>
    <col min="7177" max="7178" width="33" style="94" customWidth="1"/>
    <col min="7179" max="7179" width="32" style="94" customWidth="1"/>
    <col min="7180" max="7180" width="35.140625" style="94" customWidth="1"/>
    <col min="7181" max="7181" width="36.42578125" style="94" customWidth="1"/>
    <col min="7182" max="7182" width="28.28515625" style="94" customWidth="1"/>
    <col min="7183" max="7183" width="25.5703125" style="94" customWidth="1"/>
    <col min="7184" max="7184" width="28.5703125" style="94" customWidth="1"/>
    <col min="7185" max="7424" width="8.85546875" style="94"/>
    <col min="7425" max="7425" width="22" style="94" customWidth="1"/>
    <col min="7426" max="7426" width="147.28515625" style="94" bestFit="1" customWidth="1"/>
    <col min="7427" max="7427" width="33.85546875" style="94" customWidth="1"/>
    <col min="7428" max="7428" width="29.140625" style="94" customWidth="1"/>
    <col min="7429" max="7429" width="35.140625" style="94" customWidth="1"/>
    <col min="7430" max="7430" width="31.140625" style="94" customWidth="1"/>
    <col min="7431" max="7431" width="37.140625" style="94" customWidth="1"/>
    <col min="7432" max="7432" width="28.85546875" style="94" customWidth="1"/>
    <col min="7433" max="7434" width="33" style="94" customWidth="1"/>
    <col min="7435" max="7435" width="32" style="94" customWidth="1"/>
    <col min="7436" max="7436" width="35.140625" style="94" customWidth="1"/>
    <col min="7437" max="7437" width="36.42578125" style="94" customWidth="1"/>
    <col min="7438" max="7438" width="28.28515625" style="94" customWidth="1"/>
    <col min="7439" max="7439" width="25.5703125" style="94" customWidth="1"/>
    <col min="7440" max="7440" width="28.5703125" style="94" customWidth="1"/>
    <col min="7441" max="7680" width="8.85546875" style="94"/>
    <col min="7681" max="7681" width="22" style="94" customWidth="1"/>
    <col min="7682" max="7682" width="147.28515625" style="94" bestFit="1" customWidth="1"/>
    <col min="7683" max="7683" width="33.85546875" style="94" customWidth="1"/>
    <col min="7684" max="7684" width="29.140625" style="94" customWidth="1"/>
    <col min="7685" max="7685" width="35.140625" style="94" customWidth="1"/>
    <col min="7686" max="7686" width="31.140625" style="94" customWidth="1"/>
    <col min="7687" max="7687" width="37.140625" style="94" customWidth="1"/>
    <col min="7688" max="7688" width="28.85546875" style="94" customWidth="1"/>
    <col min="7689" max="7690" width="33" style="94" customWidth="1"/>
    <col min="7691" max="7691" width="32" style="94" customWidth="1"/>
    <col min="7692" max="7692" width="35.140625" style="94" customWidth="1"/>
    <col min="7693" max="7693" width="36.42578125" style="94" customWidth="1"/>
    <col min="7694" max="7694" width="28.28515625" style="94" customWidth="1"/>
    <col min="7695" max="7695" width="25.5703125" style="94" customWidth="1"/>
    <col min="7696" max="7696" width="28.5703125" style="94" customWidth="1"/>
    <col min="7697" max="7936" width="8.85546875" style="94"/>
    <col min="7937" max="7937" width="22" style="94" customWidth="1"/>
    <col min="7938" max="7938" width="147.28515625" style="94" bestFit="1" customWidth="1"/>
    <col min="7939" max="7939" width="33.85546875" style="94" customWidth="1"/>
    <col min="7940" max="7940" width="29.140625" style="94" customWidth="1"/>
    <col min="7941" max="7941" width="35.140625" style="94" customWidth="1"/>
    <col min="7942" max="7942" width="31.140625" style="94" customWidth="1"/>
    <col min="7943" max="7943" width="37.140625" style="94" customWidth="1"/>
    <col min="7944" max="7944" width="28.85546875" style="94" customWidth="1"/>
    <col min="7945" max="7946" width="33" style="94" customWidth="1"/>
    <col min="7947" max="7947" width="32" style="94" customWidth="1"/>
    <col min="7948" max="7948" width="35.140625" style="94" customWidth="1"/>
    <col min="7949" max="7949" width="36.42578125" style="94" customWidth="1"/>
    <col min="7950" max="7950" width="28.28515625" style="94" customWidth="1"/>
    <col min="7951" max="7951" width="25.5703125" style="94" customWidth="1"/>
    <col min="7952" max="7952" width="28.5703125" style="94" customWidth="1"/>
    <col min="7953" max="8192" width="8.85546875" style="94"/>
    <col min="8193" max="8193" width="22" style="94" customWidth="1"/>
    <col min="8194" max="8194" width="147.28515625" style="94" bestFit="1" customWidth="1"/>
    <col min="8195" max="8195" width="33.85546875" style="94" customWidth="1"/>
    <col min="8196" max="8196" width="29.140625" style="94" customWidth="1"/>
    <col min="8197" max="8197" width="35.140625" style="94" customWidth="1"/>
    <col min="8198" max="8198" width="31.140625" style="94" customWidth="1"/>
    <col min="8199" max="8199" width="37.140625" style="94" customWidth="1"/>
    <col min="8200" max="8200" width="28.85546875" style="94" customWidth="1"/>
    <col min="8201" max="8202" width="33" style="94" customWidth="1"/>
    <col min="8203" max="8203" width="32" style="94" customWidth="1"/>
    <col min="8204" max="8204" width="35.140625" style="94" customWidth="1"/>
    <col min="8205" max="8205" width="36.42578125" style="94" customWidth="1"/>
    <col min="8206" max="8206" width="28.28515625" style="94" customWidth="1"/>
    <col min="8207" max="8207" width="25.5703125" style="94" customWidth="1"/>
    <col min="8208" max="8208" width="28.5703125" style="94" customWidth="1"/>
    <col min="8209" max="8448" width="8.85546875" style="94"/>
    <col min="8449" max="8449" width="22" style="94" customWidth="1"/>
    <col min="8450" max="8450" width="147.28515625" style="94" bestFit="1" customWidth="1"/>
    <col min="8451" max="8451" width="33.85546875" style="94" customWidth="1"/>
    <col min="8452" max="8452" width="29.140625" style="94" customWidth="1"/>
    <col min="8453" max="8453" width="35.140625" style="94" customWidth="1"/>
    <col min="8454" max="8454" width="31.140625" style="94" customWidth="1"/>
    <col min="8455" max="8455" width="37.140625" style="94" customWidth="1"/>
    <col min="8456" max="8456" width="28.85546875" style="94" customWidth="1"/>
    <col min="8457" max="8458" width="33" style="94" customWidth="1"/>
    <col min="8459" max="8459" width="32" style="94" customWidth="1"/>
    <col min="8460" max="8460" width="35.140625" style="94" customWidth="1"/>
    <col min="8461" max="8461" width="36.42578125" style="94" customWidth="1"/>
    <col min="8462" max="8462" width="28.28515625" style="94" customWidth="1"/>
    <col min="8463" max="8463" width="25.5703125" style="94" customWidth="1"/>
    <col min="8464" max="8464" width="28.5703125" style="94" customWidth="1"/>
    <col min="8465" max="8704" width="8.85546875" style="94"/>
    <col min="8705" max="8705" width="22" style="94" customWidth="1"/>
    <col min="8706" max="8706" width="147.28515625" style="94" bestFit="1" customWidth="1"/>
    <col min="8707" max="8707" width="33.85546875" style="94" customWidth="1"/>
    <col min="8708" max="8708" width="29.140625" style="94" customWidth="1"/>
    <col min="8709" max="8709" width="35.140625" style="94" customWidth="1"/>
    <col min="8710" max="8710" width="31.140625" style="94" customWidth="1"/>
    <col min="8711" max="8711" width="37.140625" style="94" customWidth="1"/>
    <col min="8712" max="8712" width="28.85546875" style="94" customWidth="1"/>
    <col min="8713" max="8714" width="33" style="94" customWidth="1"/>
    <col min="8715" max="8715" width="32" style="94" customWidth="1"/>
    <col min="8716" max="8716" width="35.140625" style="94" customWidth="1"/>
    <col min="8717" max="8717" width="36.42578125" style="94" customWidth="1"/>
    <col min="8718" max="8718" width="28.28515625" style="94" customWidth="1"/>
    <col min="8719" max="8719" width="25.5703125" style="94" customWidth="1"/>
    <col min="8720" max="8720" width="28.5703125" style="94" customWidth="1"/>
    <col min="8721" max="8960" width="8.85546875" style="94"/>
    <col min="8961" max="8961" width="22" style="94" customWidth="1"/>
    <col min="8962" max="8962" width="147.28515625" style="94" bestFit="1" customWidth="1"/>
    <col min="8963" max="8963" width="33.85546875" style="94" customWidth="1"/>
    <col min="8964" max="8964" width="29.140625" style="94" customWidth="1"/>
    <col min="8965" max="8965" width="35.140625" style="94" customWidth="1"/>
    <col min="8966" max="8966" width="31.140625" style="94" customWidth="1"/>
    <col min="8967" max="8967" width="37.140625" style="94" customWidth="1"/>
    <col min="8968" max="8968" width="28.85546875" style="94" customWidth="1"/>
    <col min="8969" max="8970" width="33" style="94" customWidth="1"/>
    <col min="8971" max="8971" width="32" style="94" customWidth="1"/>
    <col min="8972" max="8972" width="35.140625" style="94" customWidth="1"/>
    <col min="8973" max="8973" width="36.42578125" style="94" customWidth="1"/>
    <col min="8974" max="8974" width="28.28515625" style="94" customWidth="1"/>
    <col min="8975" max="8975" width="25.5703125" style="94" customWidth="1"/>
    <col min="8976" max="8976" width="28.5703125" style="94" customWidth="1"/>
    <col min="8977" max="9216" width="8.85546875" style="94"/>
    <col min="9217" max="9217" width="22" style="94" customWidth="1"/>
    <col min="9218" max="9218" width="147.28515625" style="94" bestFit="1" customWidth="1"/>
    <col min="9219" max="9219" width="33.85546875" style="94" customWidth="1"/>
    <col min="9220" max="9220" width="29.140625" style="94" customWidth="1"/>
    <col min="9221" max="9221" width="35.140625" style="94" customWidth="1"/>
    <col min="9222" max="9222" width="31.140625" style="94" customWidth="1"/>
    <col min="9223" max="9223" width="37.140625" style="94" customWidth="1"/>
    <col min="9224" max="9224" width="28.85546875" style="94" customWidth="1"/>
    <col min="9225" max="9226" width="33" style="94" customWidth="1"/>
    <col min="9227" max="9227" width="32" style="94" customWidth="1"/>
    <col min="9228" max="9228" width="35.140625" style="94" customWidth="1"/>
    <col min="9229" max="9229" width="36.42578125" style="94" customWidth="1"/>
    <col min="9230" max="9230" width="28.28515625" style="94" customWidth="1"/>
    <col min="9231" max="9231" width="25.5703125" style="94" customWidth="1"/>
    <col min="9232" max="9232" width="28.5703125" style="94" customWidth="1"/>
    <col min="9233" max="9472" width="8.85546875" style="94"/>
    <col min="9473" max="9473" width="22" style="94" customWidth="1"/>
    <col min="9474" max="9474" width="147.28515625" style="94" bestFit="1" customWidth="1"/>
    <col min="9475" max="9475" width="33.85546875" style="94" customWidth="1"/>
    <col min="9476" max="9476" width="29.140625" style="94" customWidth="1"/>
    <col min="9477" max="9477" width="35.140625" style="94" customWidth="1"/>
    <col min="9478" max="9478" width="31.140625" style="94" customWidth="1"/>
    <col min="9479" max="9479" width="37.140625" style="94" customWidth="1"/>
    <col min="9480" max="9480" width="28.85546875" style="94" customWidth="1"/>
    <col min="9481" max="9482" width="33" style="94" customWidth="1"/>
    <col min="9483" max="9483" width="32" style="94" customWidth="1"/>
    <col min="9484" max="9484" width="35.140625" style="94" customWidth="1"/>
    <col min="9485" max="9485" width="36.42578125" style="94" customWidth="1"/>
    <col min="9486" max="9486" width="28.28515625" style="94" customWidth="1"/>
    <col min="9487" max="9487" width="25.5703125" style="94" customWidth="1"/>
    <col min="9488" max="9488" width="28.5703125" style="94" customWidth="1"/>
    <col min="9489" max="9728" width="8.85546875" style="94"/>
    <col min="9729" max="9729" width="22" style="94" customWidth="1"/>
    <col min="9730" max="9730" width="147.28515625" style="94" bestFit="1" customWidth="1"/>
    <col min="9731" max="9731" width="33.85546875" style="94" customWidth="1"/>
    <col min="9732" max="9732" width="29.140625" style="94" customWidth="1"/>
    <col min="9733" max="9733" width="35.140625" style="94" customWidth="1"/>
    <col min="9734" max="9734" width="31.140625" style="94" customWidth="1"/>
    <col min="9735" max="9735" width="37.140625" style="94" customWidth="1"/>
    <col min="9736" max="9736" width="28.85546875" style="94" customWidth="1"/>
    <col min="9737" max="9738" width="33" style="94" customWidth="1"/>
    <col min="9739" max="9739" width="32" style="94" customWidth="1"/>
    <col min="9740" max="9740" width="35.140625" style="94" customWidth="1"/>
    <col min="9741" max="9741" width="36.42578125" style="94" customWidth="1"/>
    <col min="9742" max="9742" width="28.28515625" style="94" customWidth="1"/>
    <col min="9743" max="9743" width="25.5703125" style="94" customWidth="1"/>
    <col min="9744" max="9744" width="28.5703125" style="94" customWidth="1"/>
    <col min="9745" max="9984" width="8.85546875" style="94"/>
    <col min="9985" max="9985" width="22" style="94" customWidth="1"/>
    <col min="9986" max="9986" width="147.28515625" style="94" bestFit="1" customWidth="1"/>
    <col min="9987" max="9987" width="33.85546875" style="94" customWidth="1"/>
    <col min="9988" max="9988" width="29.140625" style="94" customWidth="1"/>
    <col min="9989" max="9989" width="35.140625" style="94" customWidth="1"/>
    <col min="9990" max="9990" width="31.140625" style="94" customWidth="1"/>
    <col min="9991" max="9991" width="37.140625" style="94" customWidth="1"/>
    <col min="9992" max="9992" width="28.85546875" style="94" customWidth="1"/>
    <col min="9993" max="9994" width="33" style="94" customWidth="1"/>
    <col min="9995" max="9995" width="32" style="94" customWidth="1"/>
    <col min="9996" max="9996" width="35.140625" style="94" customWidth="1"/>
    <col min="9997" max="9997" width="36.42578125" style="94" customWidth="1"/>
    <col min="9998" max="9998" width="28.28515625" style="94" customWidth="1"/>
    <col min="9999" max="9999" width="25.5703125" style="94" customWidth="1"/>
    <col min="10000" max="10000" width="28.5703125" style="94" customWidth="1"/>
    <col min="10001" max="10240" width="8.85546875" style="94"/>
    <col min="10241" max="10241" width="22" style="94" customWidth="1"/>
    <col min="10242" max="10242" width="147.28515625" style="94" bestFit="1" customWidth="1"/>
    <col min="10243" max="10243" width="33.85546875" style="94" customWidth="1"/>
    <col min="10244" max="10244" width="29.140625" style="94" customWidth="1"/>
    <col min="10245" max="10245" width="35.140625" style="94" customWidth="1"/>
    <col min="10246" max="10246" width="31.140625" style="94" customWidth="1"/>
    <col min="10247" max="10247" width="37.140625" style="94" customWidth="1"/>
    <col min="10248" max="10248" width="28.85546875" style="94" customWidth="1"/>
    <col min="10249" max="10250" width="33" style="94" customWidth="1"/>
    <col min="10251" max="10251" width="32" style="94" customWidth="1"/>
    <col min="10252" max="10252" width="35.140625" style="94" customWidth="1"/>
    <col min="10253" max="10253" width="36.42578125" style="94" customWidth="1"/>
    <col min="10254" max="10254" width="28.28515625" style="94" customWidth="1"/>
    <col min="10255" max="10255" width="25.5703125" style="94" customWidth="1"/>
    <col min="10256" max="10256" width="28.5703125" style="94" customWidth="1"/>
    <col min="10257" max="10496" width="8.85546875" style="94"/>
    <col min="10497" max="10497" width="22" style="94" customWidth="1"/>
    <col min="10498" max="10498" width="147.28515625" style="94" bestFit="1" customWidth="1"/>
    <col min="10499" max="10499" width="33.85546875" style="94" customWidth="1"/>
    <col min="10500" max="10500" width="29.140625" style="94" customWidth="1"/>
    <col min="10501" max="10501" width="35.140625" style="94" customWidth="1"/>
    <col min="10502" max="10502" width="31.140625" style="94" customWidth="1"/>
    <col min="10503" max="10503" width="37.140625" style="94" customWidth="1"/>
    <col min="10504" max="10504" width="28.85546875" style="94" customWidth="1"/>
    <col min="10505" max="10506" width="33" style="94" customWidth="1"/>
    <col min="10507" max="10507" width="32" style="94" customWidth="1"/>
    <col min="10508" max="10508" width="35.140625" style="94" customWidth="1"/>
    <col min="10509" max="10509" width="36.42578125" style="94" customWidth="1"/>
    <col min="10510" max="10510" width="28.28515625" style="94" customWidth="1"/>
    <col min="10511" max="10511" width="25.5703125" style="94" customWidth="1"/>
    <col min="10512" max="10512" width="28.5703125" style="94" customWidth="1"/>
    <col min="10513" max="10752" width="8.85546875" style="94"/>
    <col min="10753" max="10753" width="22" style="94" customWidth="1"/>
    <col min="10754" max="10754" width="147.28515625" style="94" bestFit="1" customWidth="1"/>
    <col min="10755" max="10755" width="33.85546875" style="94" customWidth="1"/>
    <col min="10756" max="10756" width="29.140625" style="94" customWidth="1"/>
    <col min="10757" max="10757" width="35.140625" style="94" customWidth="1"/>
    <col min="10758" max="10758" width="31.140625" style="94" customWidth="1"/>
    <col min="10759" max="10759" width="37.140625" style="94" customWidth="1"/>
    <col min="10760" max="10760" width="28.85546875" style="94" customWidth="1"/>
    <col min="10761" max="10762" width="33" style="94" customWidth="1"/>
    <col min="10763" max="10763" width="32" style="94" customWidth="1"/>
    <col min="10764" max="10764" width="35.140625" style="94" customWidth="1"/>
    <col min="10765" max="10765" width="36.42578125" style="94" customWidth="1"/>
    <col min="10766" max="10766" width="28.28515625" style="94" customWidth="1"/>
    <col min="10767" max="10767" width="25.5703125" style="94" customWidth="1"/>
    <col min="10768" max="10768" width="28.5703125" style="94" customWidth="1"/>
    <col min="10769" max="11008" width="8.85546875" style="94"/>
    <col min="11009" max="11009" width="22" style="94" customWidth="1"/>
    <col min="11010" max="11010" width="147.28515625" style="94" bestFit="1" customWidth="1"/>
    <col min="11011" max="11011" width="33.85546875" style="94" customWidth="1"/>
    <col min="11012" max="11012" width="29.140625" style="94" customWidth="1"/>
    <col min="11013" max="11013" width="35.140625" style="94" customWidth="1"/>
    <col min="11014" max="11014" width="31.140625" style="94" customWidth="1"/>
    <col min="11015" max="11015" width="37.140625" style="94" customWidth="1"/>
    <col min="11016" max="11016" width="28.85546875" style="94" customWidth="1"/>
    <col min="11017" max="11018" width="33" style="94" customWidth="1"/>
    <col min="11019" max="11019" width="32" style="94" customWidth="1"/>
    <col min="11020" max="11020" width="35.140625" style="94" customWidth="1"/>
    <col min="11021" max="11021" width="36.42578125" style="94" customWidth="1"/>
    <col min="11022" max="11022" width="28.28515625" style="94" customWidth="1"/>
    <col min="11023" max="11023" width="25.5703125" style="94" customWidth="1"/>
    <col min="11024" max="11024" width="28.5703125" style="94" customWidth="1"/>
    <col min="11025" max="11264" width="8.85546875" style="94"/>
    <col min="11265" max="11265" width="22" style="94" customWidth="1"/>
    <col min="11266" max="11266" width="147.28515625" style="94" bestFit="1" customWidth="1"/>
    <col min="11267" max="11267" width="33.85546875" style="94" customWidth="1"/>
    <col min="11268" max="11268" width="29.140625" style="94" customWidth="1"/>
    <col min="11269" max="11269" width="35.140625" style="94" customWidth="1"/>
    <col min="11270" max="11270" width="31.140625" style="94" customWidth="1"/>
    <col min="11271" max="11271" width="37.140625" style="94" customWidth="1"/>
    <col min="11272" max="11272" width="28.85546875" style="94" customWidth="1"/>
    <col min="11273" max="11274" width="33" style="94" customWidth="1"/>
    <col min="11275" max="11275" width="32" style="94" customWidth="1"/>
    <col min="11276" max="11276" width="35.140625" style="94" customWidth="1"/>
    <col min="11277" max="11277" width="36.42578125" style="94" customWidth="1"/>
    <col min="11278" max="11278" width="28.28515625" style="94" customWidth="1"/>
    <col min="11279" max="11279" width="25.5703125" style="94" customWidth="1"/>
    <col min="11280" max="11280" width="28.5703125" style="94" customWidth="1"/>
    <col min="11281" max="11520" width="8.85546875" style="94"/>
    <col min="11521" max="11521" width="22" style="94" customWidth="1"/>
    <col min="11522" max="11522" width="147.28515625" style="94" bestFit="1" customWidth="1"/>
    <col min="11523" max="11523" width="33.85546875" style="94" customWidth="1"/>
    <col min="11524" max="11524" width="29.140625" style="94" customWidth="1"/>
    <col min="11525" max="11525" width="35.140625" style="94" customWidth="1"/>
    <col min="11526" max="11526" width="31.140625" style="94" customWidth="1"/>
    <col min="11527" max="11527" width="37.140625" style="94" customWidth="1"/>
    <col min="11528" max="11528" width="28.85546875" style="94" customWidth="1"/>
    <col min="11529" max="11530" width="33" style="94" customWidth="1"/>
    <col min="11531" max="11531" width="32" style="94" customWidth="1"/>
    <col min="11532" max="11532" width="35.140625" style="94" customWidth="1"/>
    <col min="11533" max="11533" width="36.42578125" style="94" customWidth="1"/>
    <col min="11534" max="11534" width="28.28515625" style="94" customWidth="1"/>
    <col min="11535" max="11535" width="25.5703125" style="94" customWidth="1"/>
    <col min="11536" max="11536" width="28.5703125" style="94" customWidth="1"/>
    <col min="11537" max="11776" width="8.85546875" style="94"/>
    <col min="11777" max="11777" width="22" style="94" customWidth="1"/>
    <col min="11778" max="11778" width="147.28515625" style="94" bestFit="1" customWidth="1"/>
    <col min="11779" max="11779" width="33.85546875" style="94" customWidth="1"/>
    <col min="11780" max="11780" width="29.140625" style="94" customWidth="1"/>
    <col min="11781" max="11781" width="35.140625" style="94" customWidth="1"/>
    <col min="11782" max="11782" width="31.140625" style="94" customWidth="1"/>
    <col min="11783" max="11783" width="37.140625" style="94" customWidth="1"/>
    <col min="11784" max="11784" width="28.85546875" style="94" customWidth="1"/>
    <col min="11785" max="11786" width="33" style="94" customWidth="1"/>
    <col min="11787" max="11787" width="32" style="94" customWidth="1"/>
    <col min="11788" max="11788" width="35.140625" style="94" customWidth="1"/>
    <col min="11789" max="11789" width="36.42578125" style="94" customWidth="1"/>
    <col min="11790" max="11790" width="28.28515625" style="94" customWidth="1"/>
    <col min="11791" max="11791" width="25.5703125" style="94" customWidth="1"/>
    <col min="11792" max="11792" width="28.5703125" style="94" customWidth="1"/>
    <col min="11793" max="12032" width="8.85546875" style="94"/>
    <col min="12033" max="12033" width="22" style="94" customWidth="1"/>
    <col min="12034" max="12034" width="147.28515625" style="94" bestFit="1" customWidth="1"/>
    <col min="12035" max="12035" width="33.85546875" style="94" customWidth="1"/>
    <col min="12036" max="12036" width="29.140625" style="94" customWidth="1"/>
    <col min="12037" max="12037" width="35.140625" style="94" customWidth="1"/>
    <col min="12038" max="12038" width="31.140625" style="94" customWidth="1"/>
    <col min="12039" max="12039" width="37.140625" style="94" customWidth="1"/>
    <col min="12040" max="12040" width="28.85546875" style="94" customWidth="1"/>
    <col min="12041" max="12042" width="33" style="94" customWidth="1"/>
    <col min="12043" max="12043" width="32" style="94" customWidth="1"/>
    <col min="12044" max="12044" width="35.140625" style="94" customWidth="1"/>
    <col min="12045" max="12045" width="36.42578125" style="94" customWidth="1"/>
    <col min="12046" max="12046" width="28.28515625" style="94" customWidth="1"/>
    <col min="12047" max="12047" width="25.5703125" style="94" customWidth="1"/>
    <col min="12048" max="12048" width="28.5703125" style="94" customWidth="1"/>
    <col min="12049" max="12288" width="8.85546875" style="94"/>
    <col min="12289" max="12289" width="22" style="94" customWidth="1"/>
    <col min="12290" max="12290" width="147.28515625" style="94" bestFit="1" customWidth="1"/>
    <col min="12291" max="12291" width="33.85546875" style="94" customWidth="1"/>
    <col min="12292" max="12292" width="29.140625" style="94" customWidth="1"/>
    <col min="12293" max="12293" width="35.140625" style="94" customWidth="1"/>
    <col min="12294" max="12294" width="31.140625" style="94" customWidth="1"/>
    <col min="12295" max="12295" width="37.140625" style="94" customWidth="1"/>
    <col min="12296" max="12296" width="28.85546875" style="94" customWidth="1"/>
    <col min="12297" max="12298" width="33" style="94" customWidth="1"/>
    <col min="12299" max="12299" width="32" style="94" customWidth="1"/>
    <col min="12300" max="12300" width="35.140625" style="94" customWidth="1"/>
    <col min="12301" max="12301" width="36.42578125" style="94" customWidth="1"/>
    <col min="12302" max="12302" width="28.28515625" style="94" customWidth="1"/>
    <col min="12303" max="12303" width="25.5703125" style="94" customWidth="1"/>
    <col min="12304" max="12304" width="28.5703125" style="94" customWidth="1"/>
    <col min="12305" max="12544" width="8.85546875" style="94"/>
    <col min="12545" max="12545" width="22" style="94" customWidth="1"/>
    <col min="12546" max="12546" width="147.28515625" style="94" bestFit="1" customWidth="1"/>
    <col min="12547" max="12547" width="33.85546875" style="94" customWidth="1"/>
    <col min="12548" max="12548" width="29.140625" style="94" customWidth="1"/>
    <col min="12549" max="12549" width="35.140625" style="94" customWidth="1"/>
    <col min="12550" max="12550" width="31.140625" style="94" customWidth="1"/>
    <col min="12551" max="12551" width="37.140625" style="94" customWidth="1"/>
    <col min="12552" max="12552" width="28.85546875" style="94" customWidth="1"/>
    <col min="12553" max="12554" width="33" style="94" customWidth="1"/>
    <col min="12555" max="12555" width="32" style="94" customWidth="1"/>
    <col min="12556" max="12556" width="35.140625" style="94" customWidth="1"/>
    <col min="12557" max="12557" width="36.42578125" style="94" customWidth="1"/>
    <col min="12558" max="12558" width="28.28515625" style="94" customWidth="1"/>
    <col min="12559" max="12559" width="25.5703125" style="94" customWidth="1"/>
    <col min="12560" max="12560" width="28.5703125" style="94" customWidth="1"/>
    <col min="12561" max="12800" width="8.85546875" style="94"/>
    <col min="12801" max="12801" width="22" style="94" customWidth="1"/>
    <col min="12802" max="12802" width="147.28515625" style="94" bestFit="1" customWidth="1"/>
    <col min="12803" max="12803" width="33.85546875" style="94" customWidth="1"/>
    <col min="12804" max="12804" width="29.140625" style="94" customWidth="1"/>
    <col min="12805" max="12805" width="35.140625" style="94" customWidth="1"/>
    <col min="12806" max="12806" width="31.140625" style="94" customWidth="1"/>
    <col min="12807" max="12807" width="37.140625" style="94" customWidth="1"/>
    <col min="12808" max="12808" width="28.85546875" style="94" customWidth="1"/>
    <col min="12809" max="12810" width="33" style="94" customWidth="1"/>
    <col min="12811" max="12811" width="32" style="94" customWidth="1"/>
    <col min="12812" max="12812" width="35.140625" style="94" customWidth="1"/>
    <col min="12813" max="12813" width="36.42578125" style="94" customWidth="1"/>
    <col min="12814" max="12814" width="28.28515625" style="94" customWidth="1"/>
    <col min="12815" max="12815" width="25.5703125" style="94" customWidth="1"/>
    <col min="12816" max="12816" width="28.5703125" style="94" customWidth="1"/>
    <col min="12817" max="13056" width="8.85546875" style="94"/>
    <col min="13057" max="13057" width="22" style="94" customWidth="1"/>
    <col min="13058" max="13058" width="147.28515625" style="94" bestFit="1" customWidth="1"/>
    <col min="13059" max="13059" width="33.85546875" style="94" customWidth="1"/>
    <col min="13060" max="13060" width="29.140625" style="94" customWidth="1"/>
    <col min="13061" max="13061" width="35.140625" style="94" customWidth="1"/>
    <col min="13062" max="13062" width="31.140625" style="94" customWidth="1"/>
    <col min="13063" max="13063" width="37.140625" style="94" customWidth="1"/>
    <col min="13064" max="13064" width="28.85546875" style="94" customWidth="1"/>
    <col min="13065" max="13066" width="33" style="94" customWidth="1"/>
    <col min="13067" max="13067" width="32" style="94" customWidth="1"/>
    <col min="13068" max="13068" width="35.140625" style="94" customWidth="1"/>
    <col min="13069" max="13069" width="36.42578125" style="94" customWidth="1"/>
    <col min="13070" max="13070" width="28.28515625" style="94" customWidth="1"/>
    <col min="13071" max="13071" width="25.5703125" style="94" customWidth="1"/>
    <col min="13072" max="13072" width="28.5703125" style="94" customWidth="1"/>
    <col min="13073" max="13312" width="8.85546875" style="94"/>
    <col min="13313" max="13313" width="22" style="94" customWidth="1"/>
    <col min="13314" max="13314" width="147.28515625" style="94" bestFit="1" customWidth="1"/>
    <col min="13315" max="13315" width="33.85546875" style="94" customWidth="1"/>
    <col min="13316" max="13316" width="29.140625" style="94" customWidth="1"/>
    <col min="13317" max="13317" width="35.140625" style="94" customWidth="1"/>
    <col min="13318" max="13318" width="31.140625" style="94" customWidth="1"/>
    <col min="13319" max="13319" width="37.140625" style="94" customWidth="1"/>
    <col min="13320" max="13320" width="28.85546875" style="94" customWidth="1"/>
    <col min="13321" max="13322" width="33" style="94" customWidth="1"/>
    <col min="13323" max="13323" width="32" style="94" customWidth="1"/>
    <col min="13324" max="13324" width="35.140625" style="94" customWidth="1"/>
    <col min="13325" max="13325" width="36.42578125" style="94" customWidth="1"/>
    <col min="13326" max="13326" width="28.28515625" style="94" customWidth="1"/>
    <col min="13327" max="13327" width="25.5703125" style="94" customWidth="1"/>
    <col min="13328" max="13328" width="28.5703125" style="94" customWidth="1"/>
    <col min="13329" max="13568" width="8.85546875" style="94"/>
    <col min="13569" max="13569" width="22" style="94" customWidth="1"/>
    <col min="13570" max="13570" width="147.28515625" style="94" bestFit="1" customWidth="1"/>
    <col min="13571" max="13571" width="33.85546875" style="94" customWidth="1"/>
    <col min="13572" max="13572" width="29.140625" style="94" customWidth="1"/>
    <col min="13573" max="13573" width="35.140625" style="94" customWidth="1"/>
    <col min="13574" max="13574" width="31.140625" style="94" customWidth="1"/>
    <col min="13575" max="13575" width="37.140625" style="94" customWidth="1"/>
    <col min="13576" max="13576" width="28.85546875" style="94" customWidth="1"/>
    <col min="13577" max="13578" width="33" style="94" customWidth="1"/>
    <col min="13579" max="13579" width="32" style="94" customWidth="1"/>
    <col min="13580" max="13580" width="35.140625" style="94" customWidth="1"/>
    <col min="13581" max="13581" width="36.42578125" style="94" customWidth="1"/>
    <col min="13582" max="13582" width="28.28515625" style="94" customWidth="1"/>
    <col min="13583" max="13583" width="25.5703125" style="94" customWidth="1"/>
    <col min="13584" max="13584" width="28.5703125" style="94" customWidth="1"/>
    <col min="13585" max="13824" width="8.85546875" style="94"/>
    <col min="13825" max="13825" width="22" style="94" customWidth="1"/>
    <col min="13826" max="13826" width="147.28515625" style="94" bestFit="1" customWidth="1"/>
    <col min="13827" max="13827" width="33.85546875" style="94" customWidth="1"/>
    <col min="13828" max="13828" width="29.140625" style="94" customWidth="1"/>
    <col min="13829" max="13829" width="35.140625" style="94" customWidth="1"/>
    <col min="13830" max="13830" width="31.140625" style="94" customWidth="1"/>
    <col min="13831" max="13831" width="37.140625" style="94" customWidth="1"/>
    <col min="13832" max="13832" width="28.85546875" style="94" customWidth="1"/>
    <col min="13833" max="13834" width="33" style="94" customWidth="1"/>
    <col min="13835" max="13835" width="32" style="94" customWidth="1"/>
    <col min="13836" max="13836" width="35.140625" style="94" customWidth="1"/>
    <col min="13837" max="13837" width="36.42578125" style="94" customWidth="1"/>
    <col min="13838" max="13838" width="28.28515625" style="94" customWidth="1"/>
    <col min="13839" max="13839" width="25.5703125" style="94" customWidth="1"/>
    <col min="13840" max="13840" width="28.5703125" style="94" customWidth="1"/>
    <col min="13841" max="14080" width="8.85546875" style="94"/>
    <col min="14081" max="14081" width="22" style="94" customWidth="1"/>
    <col min="14082" max="14082" width="147.28515625" style="94" bestFit="1" customWidth="1"/>
    <col min="14083" max="14083" width="33.85546875" style="94" customWidth="1"/>
    <col min="14084" max="14084" width="29.140625" style="94" customWidth="1"/>
    <col min="14085" max="14085" width="35.140625" style="94" customWidth="1"/>
    <col min="14086" max="14086" width="31.140625" style="94" customWidth="1"/>
    <col min="14087" max="14087" width="37.140625" style="94" customWidth="1"/>
    <col min="14088" max="14088" width="28.85546875" style="94" customWidth="1"/>
    <col min="14089" max="14090" width="33" style="94" customWidth="1"/>
    <col min="14091" max="14091" width="32" style="94" customWidth="1"/>
    <col min="14092" max="14092" width="35.140625" style="94" customWidth="1"/>
    <col min="14093" max="14093" width="36.42578125" style="94" customWidth="1"/>
    <col min="14094" max="14094" width="28.28515625" style="94" customWidth="1"/>
    <col min="14095" max="14095" width="25.5703125" style="94" customWidth="1"/>
    <col min="14096" max="14096" width="28.5703125" style="94" customWidth="1"/>
    <col min="14097" max="14336" width="8.85546875" style="94"/>
    <col min="14337" max="14337" width="22" style="94" customWidth="1"/>
    <col min="14338" max="14338" width="147.28515625" style="94" bestFit="1" customWidth="1"/>
    <col min="14339" max="14339" width="33.85546875" style="94" customWidth="1"/>
    <col min="14340" max="14340" width="29.140625" style="94" customWidth="1"/>
    <col min="14341" max="14341" width="35.140625" style="94" customWidth="1"/>
    <col min="14342" max="14342" width="31.140625" style="94" customWidth="1"/>
    <col min="14343" max="14343" width="37.140625" style="94" customWidth="1"/>
    <col min="14344" max="14344" width="28.85546875" style="94" customWidth="1"/>
    <col min="14345" max="14346" width="33" style="94" customWidth="1"/>
    <col min="14347" max="14347" width="32" style="94" customWidth="1"/>
    <col min="14348" max="14348" width="35.140625" style="94" customWidth="1"/>
    <col min="14349" max="14349" width="36.42578125" style="94" customWidth="1"/>
    <col min="14350" max="14350" width="28.28515625" style="94" customWidth="1"/>
    <col min="14351" max="14351" width="25.5703125" style="94" customWidth="1"/>
    <col min="14352" max="14352" width="28.5703125" style="94" customWidth="1"/>
    <col min="14353" max="14592" width="8.85546875" style="94"/>
    <col min="14593" max="14593" width="22" style="94" customWidth="1"/>
    <col min="14594" max="14594" width="147.28515625" style="94" bestFit="1" customWidth="1"/>
    <col min="14595" max="14595" width="33.85546875" style="94" customWidth="1"/>
    <col min="14596" max="14596" width="29.140625" style="94" customWidth="1"/>
    <col min="14597" max="14597" width="35.140625" style="94" customWidth="1"/>
    <col min="14598" max="14598" width="31.140625" style="94" customWidth="1"/>
    <col min="14599" max="14599" width="37.140625" style="94" customWidth="1"/>
    <col min="14600" max="14600" width="28.85546875" style="94" customWidth="1"/>
    <col min="14601" max="14602" width="33" style="94" customWidth="1"/>
    <col min="14603" max="14603" width="32" style="94" customWidth="1"/>
    <col min="14604" max="14604" width="35.140625" style="94" customWidth="1"/>
    <col min="14605" max="14605" width="36.42578125" style="94" customWidth="1"/>
    <col min="14606" max="14606" width="28.28515625" style="94" customWidth="1"/>
    <col min="14607" max="14607" width="25.5703125" style="94" customWidth="1"/>
    <col min="14608" max="14608" width="28.5703125" style="94" customWidth="1"/>
    <col min="14609" max="14848" width="8.85546875" style="94"/>
    <col min="14849" max="14849" width="22" style="94" customWidth="1"/>
    <col min="14850" max="14850" width="147.28515625" style="94" bestFit="1" customWidth="1"/>
    <col min="14851" max="14851" width="33.85546875" style="94" customWidth="1"/>
    <col min="14852" max="14852" width="29.140625" style="94" customWidth="1"/>
    <col min="14853" max="14853" width="35.140625" style="94" customWidth="1"/>
    <col min="14854" max="14854" width="31.140625" style="94" customWidth="1"/>
    <col min="14855" max="14855" width="37.140625" style="94" customWidth="1"/>
    <col min="14856" max="14856" width="28.85546875" style="94" customWidth="1"/>
    <col min="14857" max="14858" width="33" style="94" customWidth="1"/>
    <col min="14859" max="14859" width="32" style="94" customWidth="1"/>
    <col min="14860" max="14860" width="35.140625" style="94" customWidth="1"/>
    <col min="14861" max="14861" width="36.42578125" style="94" customWidth="1"/>
    <col min="14862" max="14862" width="28.28515625" style="94" customWidth="1"/>
    <col min="14863" max="14863" width="25.5703125" style="94" customWidth="1"/>
    <col min="14864" max="14864" width="28.5703125" style="94" customWidth="1"/>
    <col min="14865" max="15104" width="8.85546875" style="94"/>
    <col min="15105" max="15105" width="22" style="94" customWidth="1"/>
    <col min="15106" max="15106" width="147.28515625" style="94" bestFit="1" customWidth="1"/>
    <col min="15107" max="15107" width="33.85546875" style="94" customWidth="1"/>
    <col min="15108" max="15108" width="29.140625" style="94" customWidth="1"/>
    <col min="15109" max="15109" width="35.140625" style="94" customWidth="1"/>
    <col min="15110" max="15110" width="31.140625" style="94" customWidth="1"/>
    <col min="15111" max="15111" width="37.140625" style="94" customWidth="1"/>
    <col min="15112" max="15112" width="28.85546875" style="94" customWidth="1"/>
    <col min="15113" max="15114" width="33" style="94" customWidth="1"/>
    <col min="15115" max="15115" width="32" style="94" customWidth="1"/>
    <col min="15116" max="15116" width="35.140625" style="94" customWidth="1"/>
    <col min="15117" max="15117" width="36.42578125" style="94" customWidth="1"/>
    <col min="15118" max="15118" width="28.28515625" style="94" customWidth="1"/>
    <col min="15119" max="15119" width="25.5703125" style="94" customWidth="1"/>
    <col min="15120" max="15120" width="28.5703125" style="94" customWidth="1"/>
    <col min="15121" max="15360" width="8.85546875" style="94"/>
    <col min="15361" max="15361" width="22" style="94" customWidth="1"/>
    <col min="15362" max="15362" width="147.28515625" style="94" bestFit="1" customWidth="1"/>
    <col min="15363" max="15363" width="33.85546875" style="94" customWidth="1"/>
    <col min="15364" max="15364" width="29.140625" style="94" customWidth="1"/>
    <col min="15365" max="15365" width="35.140625" style="94" customWidth="1"/>
    <col min="15366" max="15366" width="31.140625" style="94" customWidth="1"/>
    <col min="15367" max="15367" width="37.140625" style="94" customWidth="1"/>
    <col min="15368" max="15368" width="28.85546875" style="94" customWidth="1"/>
    <col min="15369" max="15370" width="33" style="94" customWidth="1"/>
    <col min="15371" max="15371" width="32" style="94" customWidth="1"/>
    <col min="15372" max="15372" width="35.140625" style="94" customWidth="1"/>
    <col min="15373" max="15373" width="36.42578125" style="94" customWidth="1"/>
    <col min="15374" max="15374" width="28.28515625" style="94" customWidth="1"/>
    <col min="15375" max="15375" width="25.5703125" style="94" customWidth="1"/>
    <col min="15376" max="15376" width="28.5703125" style="94" customWidth="1"/>
    <col min="15377" max="15616" width="8.85546875" style="94"/>
    <col min="15617" max="15617" width="22" style="94" customWidth="1"/>
    <col min="15618" max="15618" width="147.28515625" style="94" bestFit="1" customWidth="1"/>
    <col min="15619" max="15619" width="33.85546875" style="94" customWidth="1"/>
    <col min="15620" max="15620" width="29.140625" style="94" customWidth="1"/>
    <col min="15621" max="15621" width="35.140625" style="94" customWidth="1"/>
    <col min="15622" max="15622" width="31.140625" style="94" customWidth="1"/>
    <col min="15623" max="15623" width="37.140625" style="94" customWidth="1"/>
    <col min="15624" max="15624" width="28.85546875" style="94" customWidth="1"/>
    <col min="15625" max="15626" width="33" style="94" customWidth="1"/>
    <col min="15627" max="15627" width="32" style="94" customWidth="1"/>
    <col min="15628" max="15628" width="35.140625" style="94" customWidth="1"/>
    <col min="15629" max="15629" width="36.42578125" style="94" customWidth="1"/>
    <col min="15630" max="15630" width="28.28515625" style="94" customWidth="1"/>
    <col min="15631" max="15631" width="25.5703125" style="94" customWidth="1"/>
    <col min="15632" max="15632" width="28.5703125" style="94" customWidth="1"/>
    <col min="15633" max="15872" width="8.85546875" style="94"/>
    <col min="15873" max="15873" width="22" style="94" customWidth="1"/>
    <col min="15874" max="15874" width="147.28515625" style="94" bestFit="1" customWidth="1"/>
    <col min="15875" max="15875" width="33.85546875" style="94" customWidth="1"/>
    <col min="15876" max="15876" width="29.140625" style="94" customWidth="1"/>
    <col min="15877" max="15877" width="35.140625" style="94" customWidth="1"/>
    <col min="15878" max="15878" width="31.140625" style="94" customWidth="1"/>
    <col min="15879" max="15879" width="37.140625" style="94" customWidth="1"/>
    <col min="15880" max="15880" width="28.85546875" style="94" customWidth="1"/>
    <col min="15881" max="15882" width="33" style="94" customWidth="1"/>
    <col min="15883" max="15883" width="32" style="94" customWidth="1"/>
    <col min="15884" max="15884" width="35.140625" style="94" customWidth="1"/>
    <col min="15885" max="15885" width="36.42578125" style="94" customWidth="1"/>
    <col min="15886" max="15886" width="28.28515625" style="94" customWidth="1"/>
    <col min="15887" max="15887" width="25.5703125" style="94" customWidth="1"/>
    <col min="15888" max="15888" width="28.5703125" style="94" customWidth="1"/>
    <col min="15889" max="16128" width="8.85546875" style="94"/>
    <col min="16129" max="16129" width="22" style="94" customWidth="1"/>
    <col min="16130" max="16130" width="147.28515625" style="94" bestFit="1" customWidth="1"/>
    <col min="16131" max="16131" width="33.85546875" style="94" customWidth="1"/>
    <col min="16132" max="16132" width="29.140625" style="94" customWidth="1"/>
    <col min="16133" max="16133" width="35.140625" style="94" customWidth="1"/>
    <col min="16134" max="16134" width="31.140625" style="94" customWidth="1"/>
    <col min="16135" max="16135" width="37.140625" style="94" customWidth="1"/>
    <col min="16136" max="16136" width="28.85546875" style="94" customWidth="1"/>
    <col min="16137" max="16138" width="33" style="94" customWidth="1"/>
    <col min="16139" max="16139" width="32" style="94" customWidth="1"/>
    <col min="16140" max="16140" width="35.140625" style="94" customWidth="1"/>
    <col min="16141" max="16141" width="36.42578125" style="94" customWidth="1"/>
    <col min="16142" max="16142" width="28.28515625" style="94" customWidth="1"/>
    <col min="16143" max="16143" width="25.5703125" style="94" customWidth="1"/>
    <col min="16144" max="16144" width="28.5703125" style="94" customWidth="1"/>
    <col min="16145" max="16384" width="8.85546875" style="94"/>
  </cols>
  <sheetData>
    <row r="1" spans="1:16" ht="16.5" thickBot="1" x14ac:dyDescent="0.3">
      <c r="A1" s="441"/>
      <c r="C1" s="442" t="s">
        <v>174</v>
      </c>
      <c r="D1" s="442"/>
      <c r="K1" s="441" t="s">
        <v>224</v>
      </c>
      <c r="L1" s="441"/>
      <c r="M1" s="443"/>
    </row>
    <row r="2" spans="1:16" ht="73.5" customHeight="1" thickBot="1" x14ac:dyDescent="0.3">
      <c r="A2" s="444" t="s">
        <v>175</v>
      </c>
      <c r="B2" s="550" t="s">
        <v>176</v>
      </c>
      <c r="C2" s="445" t="s">
        <v>177</v>
      </c>
      <c r="D2" s="445" t="s">
        <v>178</v>
      </c>
      <c r="E2" s="445" t="s">
        <v>179</v>
      </c>
      <c r="F2" s="445" t="s">
        <v>180</v>
      </c>
      <c r="G2" s="445" t="s">
        <v>181</v>
      </c>
      <c r="H2" s="445" t="s">
        <v>182</v>
      </c>
      <c r="I2" s="445" t="s">
        <v>183</v>
      </c>
      <c r="J2" s="445" t="s">
        <v>184</v>
      </c>
      <c r="K2" s="445" t="s">
        <v>185</v>
      </c>
      <c r="L2" s="445" t="s">
        <v>186</v>
      </c>
      <c r="M2" s="445" t="s">
        <v>223</v>
      </c>
      <c r="N2" s="445" t="s">
        <v>187</v>
      </c>
      <c r="O2" s="446" t="s">
        <v>222</v>
      </c>
      <c r="P2" s="447" t="s">
        <v>188</v>
      </c>
    </row>
    <row r="3" spans="1:16" x14ac:dyDescent="0.25">
      <c r="A3" s="474">
        <v>13140</v>
      </c>
      <c r="B3" s="551" t="s">
        <v>189</v>
      </c>
      <c r="C3" s="553">
        <v>0</v>
      </c>
      <c r="D3" s="449"/>
      <c r="E3" s="449"/>
      <c r="F3" s="449"/>
      <c r="G3" s="449"/>
      <c r="H3" s="449"/>
      <c r="I3" s="449"/>
      <c r="J3" s="449"/>
      <c r="K3" s="449"/>
      <c r="L3" s="449"/>
      <c r="M3" s="450">
        <f>C3+D3+E3+F3+G3+H3+I3+K3+L3+J3</f>
        <v>0</v>
      </c>
      <c r="N3" s="451">
        <f>M3/M34%</f>
        <v>0</v>
      </c>
      <c r="O3" s="475">
        <v>7350</v>
      </c>
      <c r="P3" s="478">
        <f>M3-O3</f>
        <v>-7350</v>
      </c>
    </row>
    <row r="4" spans="1:16" x14ac:dyDescent="0.25">
      <c r="A4" s="452">
        <v>13310</v>
      </c>
      <c r="B4" s="448" t="s">
        <v>190</v>
      </c>
      <c r="C4" s="552"/>
      <c r="D4" s="449"/>
      <c r="E4" s="449"/>
      <c r="F4" s="449"/>
      <c r="G4" s="449">
        <v>20.16</v>
      </c>
      <c r="H4" s="449"/>
      <c r="I4" s="449">
        <v>0</v>
      </c>
      <c r="J4" s="449"/>
      <c r="K4" s="449"/>
      <c r="L4" s="449"/>
      <c r="M4" s="450">
        <f t="shared" ref="M4:M32" si="0">C4+D4+E4+F4+G4+H4+I4+K4+L4+J4</f>
        <v>20.16</v>
      </c>
      <c r="N4" s="451">
        <f>M4/M34%</f>
        <v>7.5597841681619964E-3</v>
      </c>
      <c r="O4" s="476">
        <v>20.16</v>
      </c>
      <c r="P4" s="478">
        <f>M4-O4</f>
        <v>0</v>
      </c>
    </row>
    <row r="5" spans="1:16" x14ac:dyDescent="0.25">
      <c r="A5" s="452">
        <v>13360</v>
      </c>
      <c r="B5" s="454" t="s">
        <v>191</v>
      </c>
      <c r="C5" s="449"/>
      <c r="D5" s="449"/>
      <c r="E5" s="449">
        <v>781.94</v>
      </c>
      <c r="F5" s="449"/>
      <c r="G5" s="449"/>
      <c r="H5" s="449"/>
      <c r="I5" s="449"/>
      <c r="J5" s="449"/>
      <c r="K5" s="449"/>
      <c r="L5" s="449"/>
      <c r="M5" s="450">
        <f t="shared" si="0"/>
        <v>781.94</v>
      </c>
      <c r="N5" s="451">
        <f>M5/M34%</f>
        <v>0.29321912859387855</v>
      </c>
      <c r="O5" s="477">
        <v>467</v>
      </c>
      <c r="P5" s="478">
        <f t="shared" ref="P5:P33" si="1">M5-O5</f>
        <v>314.94000000000005</v>
      </c>
    </row>
    <row r="6" spans="1:16" x14ac:dyDescent="0.25">
      <c r="A6" s="452">
        <v>13330</v>
      </c>
      <c r="B6" s="454" t="s">
        <v>192</v>
      </c>
      <c r="C6" s="449"/>
      <c r="D6" s="449"/>
      <c r="E6" s="449">
        <v>16.899999999999999</v>
      </c>
      <c r="F6" s="449"/>
      <c r="G6" s="449"/>
      <c r="H6" s="449"/>
      <c r="I6" s="449"/>
      <c r="J6" s="449"/>
      <c r="K6" s="449"/>
      <c r="L6" s="449"/>
      <c r="M6" s="450">
        <f t="shared" si="0"/>
        <v>16.899999999999999</v>
      </c>
      <c r="N6" s="451">
        <f>M6/M34*100</f>
        <v>6.3373190695405627E-3</v>
      </c>
      <c r="O6" s="476">
        <v>14.4</v>
      </c>
      <c r="P6" s="478">
        <f t="shared" si="1"/>
        <v>2.4999999999999982</v>
      </c>
    </row>
    <row r="7" spans="1:16" x14ac:dyDescent="0.25">
      <c r="A7" s="452">
        <v>13410</v>
      </c>
      <c r="B7" s="454" t="s">
        <v>193</v>
      </c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50">
        <f t="shared" si="0"/>
        <v>0</v>
      </c>
      <c r="N7" s="451">
        <f>M7/M34*100</f>
        <v>0</v>
      </c>
      <c r="O7" s="453">
        <v>0</v>
      </c>
      <c r="P7" s="478">
        <f t="shared" si="1"/>
        <v>0</v>
      </c>
    </row>
    <row r="8" spans="1:16" x14ac:dyDescent="0.25">
      <c r="A8" s="452">
        <v>13420</v>
      </c>
      <c r="B8" s="454" t="s">
        <v>194</v>
      </c>
      <c r="C8" s="449"/>
      <c r="D8" s="449"/>
      <c r="E8" s="449"/>
      <c r="F8" s="449"/>
      <c r="G8" s="449"/>
      <c r="H8" s="449"/>
      <c r="I8" s="449"/>
      <c r="J8" s="449"/>
      <c r="K8" s="449"/>
      <c r="L8" s="449"/>
      <c r="M8" s="450">
        <f t="shared" si="0"/>
        <v>0</v>
      </c>
      <c r="N8" s="451">
        <f>M8/M34*100</f>
        <v>0</v>
      </c>
      <c r="O8" s="453">
        <v>0</v>
      </c>
      <c r="P8" s="478">
        <f t="shared" si="1"/>
        <v>0</v>
      </c>
    </row>
    <row r="9" spans="1:16" x14ac:dyDescent="0.25">
      <c r="A9" s="452">
        <v>13430</v>
      </c>
      <c r="B9" s="454" t="s">
        <v>195</v>
      </c>
      <c r="C9" s="449"/>
      <c r="D9" s="449"/>
      <c r="E9" s="449"/>
      <c r="F9" s="449"/>
      <c r="G9" s="449"/>
      <c r="H9" s="449"/>
      <c r="I9" s="449"/>
      <c r="J9" s="449"/>
      <c r="K9" s="449"/>
      <c r="L9" s="449">
        <v>90</v>
      </c>
      <c r="M9" s="450">
        <f t="shared" si="0"/>
        <v>90</v>
      </c>
      <c r="N9" s="451">
        <f>M9/M34*100</f>
        <v>3.3749036465008909E-2</v>
      </c>
      <c r="O9" s="476">
        <v>1970</v>
      </c>
      <c r="P9" s="478">
        <f t="shared" si="1"/>
        <v>-1880</v>
      </c>
    </row>
    <row r="10" spans="1:16" x14ac:dyDescent="0.25">
      <c r="A10" s="452">
        <v>13440</v>
      </c>
      <c r="B10" s="454" t="s">
        <v>196</v>
      </c>
      <c r="C10" s="449">
        <v>1254.8</v>
      </c>
      <c r="D10" s="449"/>
      <c r="E10" s="449">
        <v>2587.1999999999998</v>
      </c>
      <c r="F10" s="449"/>
      <c r="G10" s="449"/>
      <c r="H10" s="449"/>
      <c r="I10" s="449"/>
      <c r="J10" s="449">
        <f>400+700</f>
        <v>1100</v>
      </c>
      <c r="K10" s="449"/>
      <c r="L10" s="449">
        <v>2550</v>
      </c>
      <c r="M10" s="450">
        <f t="shared" si="0"/>
        <v>7492</v>
      </c>
      <c r="N10" s="451">
        <f>M10/M34*100</f>
        <v>2.8094197910649639</v>
      </c>
      <c r="O10" s="476">
        <v>8610.7999999999993</v>
      </c>
      <c r="P10" s="478">
        <f t="shared" si="1"/>
        <v>-1118.7999999999993</v>
      </c>
    </row>
    <row r="11" spans="1:16" x14ac:dyDescent="0.25">
      <c r="A11" s="452">
        <v>13470</v>
      </c>
      <c r="B11" s="454" t="s">
        <v>197</v>
      </c>
      <c r="C11" s="449">
        <v>571.51</v>
      </c>
      <c r="D11" s="449"/>
      <c r="E11" s="449"/>
      <c r="F11" s="449">
        <v>0</v>
      </c>
      <c r="G11" s="449">
        <v>0</v>
      </c>
      <c r="H11" s="449"/>
      <c r="I11" s="449"/>
      <c r="J11" s="449">
        <v>585</v>
      </c>
      <c r="K11" s="449">
        <v>510</v>
      </c>
      <c r="L11" s="449"/>
      <c r="M11" s="450">
        <f t="shared" si="0"/>
        <v>1666.51</v>
      </c>
      <c r="N11" s="451">
        <f>M11/M34*100</f>
        <v>0.62492340843668892</v>
      </c>
      <c r="O11" s="476">
        <v>1725</v>
      </c>
      <c r="P11" s="478">
        <f t="shared" si="1"/>
        <v>-58.490000000000009</v>
      </c>
    </row>
    <row r="12" spans="1:16" x14ac:dyDescent="0.25">
      <c r="A12" s="452">
        <v>13460</v>
      </c>
      <c r="B12" s="454" t="s">
        <v>198</v>
      </c>
      <c r="C12" s="449">
        <v>0</v>
      </c>
      <c r="D12" s="449"/>
      <c r="E12" s="449"/>
      <c r="F12" s="449"/>
      <c r="G12" s="449"/>
      <c r="H12" s="449"/>
      <c r="I12" s="449"/>
      <c r="J12" s="449"/>
      <c r="K12" s="449">
        <v>7635</v>
      </c>
      <c r="L12" s="449"/>
      <c r="M12" s="450">
        <f t="shared" si="0"/>
        <v>7635</v>
      </c>
      <c r="N12" s="451">
        <f>M12/M34%</f>
        <v>2.8630432601149227</v>
      </c>
      <c r="O12" s="476">
        <v>990</v>
      </c>
      <c r="P12" s="478">
        <f t="shared" si="1"/>
        <v>6645</v>
      </c>
    </row>
    <row r="13" spans="1:16" x14ac:dyDescent="0.25">
      <c r="A13" s="452">
        <v>13475</v>
      </c>
      <c r="B13" s="454" t="s">
        <v>199</v>
      </c>
      <c r="C13" s="449"/>
      <c r="D13" s="449"/>
      <c r="E13" s="449">
        <v>4730.7700000000004</v>
      </c>
      <c r="F13" s="449"/>
      <c r="G13" s="449"/>
      <c r="H13" s="449"/>
      <c r="I13" s="449"/>
      <c r="J13" s="449">
        <v>8901.5400000000009</v>
      </c>
      <c r="K13" s="449">
        <v>989.06</v>
      </c>
      <c r="L13" s="449">
        <v>4945.3</v>
      </c>
      <c r="M13" s="450">
        <f t="shared" si="0"/>
        <v>19566.670000000002</v>
      </c>
      <c r="N13" s="451">
        <f>M13/M35%</f>
        <v>19566.670000000009</v>
      </c>
      <c r="O13" s="476">
        <v>15779.52</v>
      </c>
      <c r="P13" s="478">
        <f t="shared" si="1"/>
        <v>3787.1500000000015</v>
      </c>
    </row>
    <row r="14" spans="1:16" x14ac:dyDescent="0.25">
      <c r="A14" s="452">
        <v>13480</v>
      </c>
      <c r="B14" s="454" t="s">
        <v>200</v>
      </c>
      <c r="C14" s="449">
        <v>5011.3500000000004</v>
      </c>
      <c r="D14" s="449"/>
      <c r="E14" s="449"/>
      <c r="F14" s="449"/>
      <c r="G14" s="449"/>
      <c r="H14" s="449"/>
      <c r="I14" s="449"/>
      <c r="J14" s="449"/>
      <c r="K14" s="449"/>
      <c r="L14" s="449"/>
      <c r="M14" s="450">
        <f t="shared" si="0"/>
        <v>5011.3500000000004</v>
      </c>
      <c r="N14" s="451">
        <f>M14/M34*100</f>
        <v>1.8792025987658045</v>
      </c>
      <c r="O14" s="476">
        <v>5011.3500000000004</v>
      </c>
      <c r="P14" s="478">
        <f t="shared" si="1"/>
        <v>0</v>
      </c>
    </row>
    <row r="15" spans="1:16" x14ac:dyDescent="0.25">
      <c r="A15" s="452">
        <v>13501</v>
      </c>
      <c r="B15" s="454" t="s">
        <v>201</v>
      </c>
      <c r="C15" s="449"/>
      <c r="D15" s="449"/>
      <c r="E15" s="449">
        <v>706.99</v>
      </c>
      <c r="F15" s="449"/>
      <c r="G15" s="449"/>
      <c r="H15" s="449"/>
      <c r="I15" s="449"/>
      <c r="J15" s="449"/>
      <c r="K15" s="449">
        <f>399.99+721</f>
        <v>1120.99</v>
      </c>
      <c r="L15" s="449">
        <v>0</v>
      </c>
      <c r="M15" s="450">
        <f t="shared" si="0"/>
        <v>1827.98</v>
      </c>
      <c r="N15" s="451">
        <f>M15/M34*100</f>
        <v>0.68547292974785556</v>
      </c>
      <c r="O15" s="476">
        <v>3460</v>
      </c>
      <c r="P15" s="478">
        <f t="shared" si="1"/>
        <v>-1632.02</v>
      </c>
    </row>
    <row r="16" spans="1:16" x14ac:dyDescent="0.25">
      <c r="A16" s="452">
        <v>13556</v>
      </c>
      <c r="B16" s="454" t="s">
        <v>202</v>
      </c>
      <c r="C16" s="449"/>
      <c r="D16" s="449"/>
      <c r="E16" s="449"/>
      <c r="F16" s="449"/>
      <c r="G16" s="449"/>
      <c r="H16" s="449"/>
      <c r="I16" s="449"/>
      <c r="J16" s="449"/>
      <c r="K16" s="449"/>
      <c r="L16" s="449"/>
      <c r="M16" s="450">
        <f t="shared" si="0"/>
        <v>0</v>
      </c>
      <c r="N16" s="451">
        <v>0</v>
      </c>
      <c r="O16" s="453">
        <v>0</v>
      </c>
      <c r="P16" s="478">
        <f t="shared" si="1"/>
        <v>0</v>
      </c>
    </row>
    <row r="17" spans="1:16" x14ac:dyDescent="0.25">
      <c r="A17" s="452">
        <v>13610</v>
      </c>
      <c r="B17" s="454" t="s">
        <v>203</v>
      </c>
      <c r="C17" s="449">
        <v>53.5</v>
      </c>
      <c r="D17" s="449"/>
      <c r="E17" s="449">
        <v>176</v>
      </c>
      <c r="F17" s="449"/>
      <c r="G17" s="449"/>
      <c r="H17" s="449"/>
      <c r="I17" s="449"/>
      <c r="J17" s="449">
        <v>0</v>
      </c>
      <c r="K17" s="449">
        <v>21.96</v>
      </c>
      <c r="L17" s="449">
        <v>801.5</v>
      </c>
      <c r="M17" s="450">
        <f t="shared" si="0"/>
        <v>1052.96</v>
      </c>
      <c r="N17" s="451">
        <f>M17/M34*100</f>
        <v>0.39484872706884211</v>
      </c>
      <c r="O17" s="476">
        <v>1204.8</v>
      </c>
      <c r="P17" s="478">
        <f t="shared" si="1"/>
        <v>-151.83999999999992</v>
      </c>
    </row>
    <row r="18" spans="1:16" x14ac:dyDescent="0.25">
      <c r="A18" s="452">
        <v>13620</v>
      </c>
      <c r="B18" s="454" t="s">
        <v>204</v>
      </c>
      <c r="C18" s="449"/>
      <c r="D18" s="449">
        <v>0</v>
      </c>
      <c r="E18" s="449">
        <v>0</v>
      </c>
      <c r="F18" s="449"/>
      <c r="G18" s="449"/>
      <c r="H18" s="449"/>
      <c r="I18" s="449"/>
      <c r="J18" s="449">
        <v>0</v>
      </c>
      <c r="K18" s="449">
        <v>618.29999999999995</v>
      </c>
      <c r="L18" s="449">
        <v>192</v>
      </c>
      <c r="M18" s="450">
        <f t="shared" si="0"/>
        <v>810.3</v>
      </c>
      <c r="N18" s="451">
        <f>M18/M34*100</f>
        <v>0.30385382497329688</v>
      </c>
      <c r="O18" s="476">
        <v>3959.1</v>
      </c>
      <c r="P18" s="478">
        <f t="shared" si="1"/>
        <v>-3148.8</v>
      </c>
    </row>
    <row r="19" spans="1:16" x14ac:dyDescent="0.25">
      <c r="A19" s="452">
        <v>13630</v>
      </c>
      <c r="B19" s="454" t="s">
        <v>205</v>
      </c>
      <c r="C19" s="449"/>
      <c r="D19" s="449"/>
      <c r="E19" s="449"/>
      <c r="F19" s="449"/>
      <c r="G19" s="449"/>
      <c r="H19" s="449"/>
      <c r="I19" s="449"/>
      <c r="J19" s="449"/>
      <c r="K19" s="449"/>
      <c r="L19" s="449"/>
      <c r="M19" s="450">
        <f t="shared" si="0"/>
        <v>0</v>
      </c>
      <c r="N19" s="451">
        <f>M19/M34*100</f>
        <v>0</v>
      </c>
      <c r="O19" s="453">
        <v>0</v>
      </c>
      <c r="P19" s="478">
        <f t="shared" si="1"/>
        <v>0</v>
      </c>
    </row>
    <row r="20" spans="1:16" x14ac:dyDescent="0.25">
      <c r="A20" s="452">
        <v>13640</v>
      </c>
      <c r="B20" s="454" t="s">
        <v>206</v>
      </c>
      <c r="C20" s="449"/>
      <c r="D20" s="449"/>
      <c r="E20" s="449">
        <v>0</v>
      </c>
      <c r="F20" s="449"/>
      <c r="G20" s="449"/>
      <c r="H20" s="449"/>
      <c r="I20" s="449"/>
      <c r="J20" s="449"/>
      <c r="K20" s="449"/>
      <c r="L20" s="449"/>
      <c r="M20" s="450">
        <f t="shared" si="0"/>
        <v>0</v>
      </c>
      <c r="N20" s="451">
        <f>M20/M34*100</f>
        <v>0</v>
      </c>
      <c r="O20" s="476">
        <v>200</v>
      </c>
      <c r="P20" s="478">
        <f t="shared" si="1"/>
        <v>-200</v>
      </c>
    </row>
    <row r="21" spans="1:16" x14ac:dyDescent="0.25">
      <c r="A21" s="452">
        <v>13720</v>
      </c>
      <c r="B21" s="454" t="s">
        <v>207</v>
      </c>
      <c r="C21" s="449"/>
      <c r="D21" s="449"/>
      <c r="E21" s="449"/>
      <c r="F21" s="449"/>
      <c r="G21" s="449"/>
      <c r="H21" s="449"/>
      <c r="I21" s="449"/>
      <c r="J21" s="449"/>
      <c r="K21" s="449"/>
      <c r="L21" s="449"/>
      <c r="M21" s="450">
        <f t="shared" si="0"/>
        <v>0</v>
      </c>
      <c r="N21" s="451">
        <f>M21/M34*100</f>
        <v>0</v>
      </c>
      <c r="O21" s="453">
        <v>0</v>
      </c>
      <c r="P21" s="478">
        <f t="shared" si="1"/>
        <v>0</v>
      </c>
    </row>
    <row r="22" spans="1:16" x14ac:dyDescent="0.25">
      <c r="A22" s="452">
        <v>13760</v>
      </c>
      <c r="B22" s="454" t="s">
        <v>208</v>
      </c>
      <c r="C22" s="449"/>
      <c r="D22" s="449"/>
      <c r="E22" s="449">
        <v>0</v>
      </c>
      <c r="F22" s="449"/>
      <c r="G22" s="449">
        <v>0</v>
      </c>
      <c r="H22" s="449"/>
      <c r="I22" s="449"/>
      <c r="J22" s="449"/>
      <c r="K22" s="449">
        <v>28346.75</v>
      </c>
      <c r="L22" s="449"/>
      <c r="M22" s="450">
        <f t="shared" si="0"/>
        <v>28346.75</v>
      </c>
      <c r="N22" s="451">
        <f>M22/M34*100</f>
        <v>10.629727771272126</v>
      </c>
      <c r="O22" s="476">
        <v>24274.400000000001</v>
      </c>
      <c r="P22" s="478">
        <f t="shared" si="1"/>
        <v>4072.3499999999985</v>
      </c>
    </row>
    <row r="23" spans="1:16" x14ac:dyDescent="0.25">
      <c r="A23" s="452">
        <v>13780</v>
      </c>
      <c r="B23" s="454" t="s">
        <v>209</v>
      </c>
      <c r="C23" s="449"/>
      <c r="D23" s="449"/>
      <c r="E23" s="449">
        <v>2626.56</v>
      </c>
      <c r="F23" s="449"/>
      <c r="G23" s="449">
        <v>585.91</v>
      </c>
      <c r="H23" s="449">
        <v>0</v>
      </c>
      <c r="I23" s="449"/>
      <c r="J23" s="449">
        <v>313.99</v>
      </c>
      <c r="K23" s="449">
        <v>36.43</v>
      </c>
      <c r="L23" s="449">
        <f>5242.74+166.82</f>
        <v>5409.5599999999995</v>
      </c>
      <c r="M23" s="450">
        <f t="shared" si="0"/>
        <v>8972.4499999999989</v>
      </c>
      <c r="N23" s="451">
        <f>M23/M34*100</f>
        <v>3.3645726914496574</v>
      </c>
      <c r="O23" s="476">
        <v>11301.7</v>
      </c>
      <c r="P23" s="478">
        <f t="shared" si="1"/>
        <v>-2329.2500000000018</v>
      </c>
    </row>
    <row r="24" spans="1:16" x14ac:dyDescent="0.25">
      <c r="A24" s="452">
        <v>13950</v>
      </c>
      <c r="B24" s="454" t="s">
        <v>210</v>
      </c>
      <c r="C24" s="449"/>
      <c r="D24" s="449"/>
      <c r="E24" s="449"/>
      <c r="F24" s="449"/>
      <c r="G24" s="449"/>
      <c r="H24" s="449"/>
      <c r="I24" s="449"/>
      <c r="J24" s="449"/>
      <c r="K24" s="449"/>
      <c r="L24" s="449"/>
      <c r="M24" s="450">
        <f t="shared" si="0"/>
        <v>0</v>
      </c>
      <c r="N24" s="451">
        <f>M24/M34*100</f>
        <v>0</v>
      </c>
      <c r="O24" s="453">
        <v>0</v>
      </c>
      <c r="P24" s="478">
        <f t="shared" si="1"/>
        <v>0</v>
      </c>
    </row>
    <row r="25" spans="1:16" x14ac:dyDescent="0.25">
      <c r="A25" s="452">
        <v>14010</v>
      </c>
      <c r="B25" s="454" t="s">
        <v>211</v>
      </c>
      <c r="C25" s="449">
        <v>0</v>
      </c>
      <c r="D25" s="449"/>
      <c r="E25" s="449">
        <v>360</v>
      </c>
      <c r="F25" s="449"/>
      <c r="G25" s="449">
        <v>141</v>
      </c>
      <c r="H25" s="449">
        <v>0</v>
      </c>
      <c r="I25" s="449"/>
      <c r="J25" s="449"/>
      <c r="K25" s="449"/>
      <c r="L25" s="449">
        <v>1329.2</v>
      </c>
      <c r="M25" s="450">
        <f t="shared" si="0"/>
        <v>1830.2</v>
      </c>
      <c r="N25" s="451">
        <f>M25/M34*100</f>
        <v>0.68630540598065903</v>
      </c>
      <c r="O25" s="476">
        <v>1944.06</v>
      </c>
      <c r="P25" s="478">
        <f t="shared" si="1"/>
        <v>-113.8599999999999</v>
      </c>
    </row>
    <row r="26" spans="1:16" x14ac:dyDescent="0.25">
      <c r="A26" s="452">
        <v>14020</v>
      </c>
      <c r="B26" s="454" t="s">
        <v>212</v>
      </c>
      <c r="C26" s="449"/>
      <c r="D26" s="449"/>
      <c r="E26" s="449"/>
      <c r="F26" s="449"/>
      <c r="G26" s="449"/>
      <c r="H26" s="449"/>
      <c r="I26" s="449"/>
      <c r="J26" s="449"/>
      <c r="K26" s="449"/>
      <c r="L26" s="449"/>
      <c r="M26" s="450">
        <f t="shared" si="0"/>
        <v>0</v>
      </c>
      <c r="N26" s="451">
        <f>M26/M34*100</f>
        <v>0</v>
      </c>
      <c r="O26" s="453">
        <v>0</v>
      </c>
      <c r="P26" s="478">
        <f t="shared" si="1"/>
        <v>0</v>
      </c>
    </row>
    <row r="27" spans="1:16" x14ac:dyDescent="0.25">
      <c r="A27" s="452">
        <v>14023</v>
      </c>
      <c r="B27" s="454" t="s">
        <v>213</v>
      </c>
      <c r="C27" s="449"/>
      <c r="D27" s="449"/>
      <c r="E27" s="449"/>
      <c r="F27" s="449"/>
      <c r="G27" s="449"/>
      <c r="H27" s="449"/>
      <c r="I27" s="449"/>
      <c r="J27" s="449"/>
      <c r="K27" s="449">
        <v>10135</v>
      </c>
      <c r="L27" s="449"/>
      <c r="M27" s="450">
        <f t="shared" si="0"/>
        <v>10135</v>
      </c>
      <c r="N27" s="451">
        <f>M27/M34*100</f>
        <v>3.8005164952540595</v>
      </c>
      <c r="O27" s="453">
        <v>0</v>
      </c>
      <c r="P27" s="478">
        <f t="shared" si="1"/>
        <v>10135</v>
      </c>
    </row>
    <row r="28" spans="1:16" x14ac:dyDescent="0.25">
      <c r="A28" s="452">
        <v>14032</v>
      </c>
      <c r="B28" s="454" t="s">
        <v>214</v>
      </c>
      <c r="C28" s="449"/>
      <c r="D28" s="449"/>
      <c r="E28" s="449"/>
      <c r="F28" s="449"/>
      <c r="G28" s="449">
        <v>151021.56</v>
      </c>
      <c r="H28" s="449"/>
      <c r="I28" s="449"/>
      <c r="J28" s="449"/>
      <c r="K28" s="449"/>
      <c r="L28" s="449"/>
      <c r="M28" s="450">
        <f t="shared" si="0"/>
        <v>151021.56</v>
      </c>
      <c r="N28" s="451">
        <f>M28/M34*100</f>
        <v>56.631468171583691</v>
      </c>
      <c r="O28" s="479">
        <v>106982.63</v>
      </c>
      <c r="P28" s="478">
        <f t="shared" si="1"/>
        <v>44038.929999999993</v>
      </c>
    </row>
    <row r="29" spans="1:16" x14ac:dyDescent="0.25">
      <c r="A29" s="452">
        <v>14060</v>
      </c>
      <c r="B29" s="454" t="s">
        <v>215</v>
      </c>
      <c r="C29" s="449"/>
      <c r="D29" s="449"/>
      <c r="E29" s="449"/>
      <c r="F29" s="449"/>
      <c r="G29" s="449">
        <v>8634.4</v>
      </c>
      <c r="H29" s="449"/>
      <c r="I29" s="449">
        <v>3377.58</v>
      </c>
      <c r="J29" s="449"/>
      <c r="K29" s="449"/>
      <c r="L29" s="449"/>
      <c r="M29" s="450">
        <f t="shared" si="0"/>
        <v>12011.98</v>
      </c>
      <c r="N29" s="451"/>
      <c r="O29" s="479">
        <v>6559.7</v>
      </c>
      <c r="P29" s="478">
        <f t="shared" si="1"/>
        <v>5452.28</v>
      </c>
    </row>
    <row r="30" spans="1:16" x14ac:dyDescent="0.25">
      <c r="A30" s="452">
        <v>14050</v>
      </c>
      <c r="B30" s="454" t="s">
        <v>216</v>
      </c>
      <c r="C30" s="449"/>
      <c r="D30" s="449"/>
      <c r="E30" s="449"/>
      <c r="F30" s="449"/>
      <c r="G30" s="449"/>
      <c r="H30" s="449"/>
      <c r="I30" s="449"/>
      <c r="J30" s="449"/>
      <c r="K30" s="449"/>
      <c r="L30" s="449">
        <v>3707</v>
      </c>
      <c r="M30" s="450">
        <f t="shared" si="0"/>
        <v>3707</v>
      </c>
      <c r="N30" s="451">
        <f>M30/M34*100</f>
        <v>1.3900853130643116</v>
      </c>
      <c r="O30" s="476">
        <v>4350</v>
      </c>
      <c r="P30" s="478">
        <f t="shared" si="1"/>
        <v>-643</v>
      </c>
    </row>
    <row r="31" spans="1:16" ht="16.5" thickBot="1" x14ac:dyDescent="0.3">
      <c r="A31" s="452">
        <v>14130</v>
      </c>
      <c r="B31" s="455" t="s">
        <v>217</v>
      </c>
      <c r="C31" s="449"/>
      <c r="D31" s="449"/>
      <c r="E31" s="449">
        <v>177.83</v>
      </c>
      <c r="F31" s="449"/>
      <c r="G31" s="449"/>
      <c r="H31" s="449"/>
      <c r="I31" s="449"/>
      <c r="J31" s="449"/>
      <c r="K31" s="449">
        <v>0</v>
      </c>
      <c r="L31" s="449"/>
      <c r="M31" s="450">
        <f t="shared" si="0"/>
        <v>177.83</v>
      </c>
      <c r="N31" s="451"/>
      <c r="O31" s="476">
        <v>244.42</v>
      </c>
      <c r="P31" s="478">
        <f t="shared" si="1"/>
        <v>-66.589999999999975</v>
      </c>
    </row>
    <row r="32" spans="1:16" x14ac:dyDescent="0.25">
      <c r="A32" s="547">
        <v>14310</v>
      </c>
      <c r="B32" s="548" t="s">
        <v>218</v>
      </c>
      <c r="C32" s="449">
        <v>1938.4</v>
      </c>
      <c r="D32" s="449">
        <v>0</v>
      </c>
      <c r="E32" s="449">
        <v>550</v>
      </c>
      <c r="F32" s="449">
        <v>0</v>
      </c>
      <c r="G32" s="449"/>
      <c r="H32" s="449">
        <v>0</v>
      </c>
      <c r="I32" s="449">
        <v>0</v>
      </c>
      <c r="J32" s="449">
        <v>0</v>
      </c>
      <c r="K32" s="449">
        <v>0</v>
      </c>
      <c r="L32" s="449"/>
      <c r="M32" s="450">
        <f t="shared" si="0"/>
        <v>2488.4</v>
      </c>
      <c r="N32" s="451">
        <f>M32/M34%</f>
        <v>0.93312335932809087</v>
      </c>
      <c r="O32" s="476">
        <v>2299.9</v>
      </c>
      <c r="P32" s="478">
        <f t="shared" si="1"/>
        <v>188.5</v>
      </c>
    </row>
    <row r="33" spans="1:19" ht="16.5" thickBot="1" x14ac:dyDescent="0.3">
      <c r="A33" s="547">
        <v>14410</v>
      </c>
      <c r="B33" s="549" t="s">
        <v>219</v>
      </c>
      <c r="C33" s="456">
        <v>0</v>
      </c>
      <c r="D33" s="456"/>
      <c r="E33" s="456">
        <v>0</v>
      </c>
      <c r="F33" s="456"/>
      <c r="G33" s="456">
        <v>0</v>
      </c>
      <c r="H33" s="456"/>
      <c r="I33" s="456"/>
      <c r="J33" s="456"/>
      <c r="K33" s="456"/>
      <c r="L33" s="456">
        <v>2011.34</v>
      </c>
      <c r="M33" s="450">
        <f>C33+D33+E33+F33+G33+H33+I33+K33+L33+J33</f>
        <v>2011.34</v>
      </c>
      <c r="N33" s="451">
        <f>M33/M34*100</f>
        <v>0.75423096670590017</v>
      </c>
      <c r="O33" s="480">
        <v>27222.75</v>
      </c>
      <c r="P33" s="478">
        <f t="shared" si="1"/>
        <v>-25211.41</v>
      </c>
    </row>
    <row r="34" spans="1:19" s="461" customFormat="1" ht="21.75" customHeight="1" thickBot="1" x14ac:dyDescent="0.3">
      <c r="A34" s="457"/>
      <c r="B34" s="457" t="s">
        <v>220</v>
      </c>
      <c r="C34" s="458">
        <f t="shared" ref="C34:L34" si="2">SUM(C3:C33)</f>
        <v>8829.56</v>
      </c>
      <c r="D34" s="458">
        <f t="shared" si="2"/>
        <v>0</v>
      </c>
      <c r="E34" s="458">
        <f t="shared" si="2"/>
        <v>12714.19</v>
      </c>
      <c r="F34" s="458">
        <f t="shared" si="2"/>
        <v>0</v>
      </c>
      <c r="G34" s="458">
        <f t="shared" si="2"/>
        <v>160403.03</v>
      </c>
      <c r="H34" s="458">
        <f t="shared" si="2"/>
        <v>0</v>
      </c>
      <c r="I34" s="458">
        <f t="shared" si="2"/>
        <v>3377.58</v>
      </c>
      <c r="J34" s="458">
        <f t="shared" si="2"/>
        <v>10900.53</v>
      </c>
      <c r="K34" s="458">
        <f t="shared" si="2"/>
        <v>49413.49</v>
      </c>
      <c r="L34" s="458">
        <f t="shared" si="2"/>
        <v>21035.899999999998</v>
      </c>
      <c r="M34" s="459">
        <f>SUM(M2:M33)</f>
        <v>266674.28000000009</v>
      </c>
      <c r="N34" s="460">
        <v>100</v>
      </c>
      <c r="O34" s="481">
        <f>SUM(O3:O33)</f>
        <v>235941.69</v>
      </c>
      <c r="P34" s="482">
        <f t="shared" ref="P34" si="3">M34-O34</f>
        <v>30732.590000000084</v>
      </c>
      <c r="Q34" s="558">
        <v>0.1152</v>
      </c>
    </row>
    <row r="35" spans="1:19" s="461" customFormat="1" ht="18.75" customHeight="1" x14ac:dyDescent="0.25">
      <c r="A35" s="462"/>
      <c r="B35" s="463" t="s">
        <v>221</v>
      </c>
      <c r="C35" s="464">
        <f>C34/M34*100</f>
        <v>3.3109904712220453</v>
      </c>
      <c r="D35" s="464">
        <f>D34/M34*100</f>
        <v>0</v>
      </c>
      <c r="E35" s="464">
        <f>E34/M34*100</f>
        <v>4.7676851325894631</v>
      </c>
      <c r="F35" s="464">
        <f>F34/M34*100</f>
        <v>0</v>
      </c>
      <c r="G35" s="464">
        <f>G34/M34*100</f>
        <v>60.149418984087987</v>
      </c>
      <c r="H35" s="464">
        <f>H34/M34*100</f>
        <v>0</v>
      </c>
      <c r="I35" s="464">
        <f>I34/M34*100</f>
        <v>1.2665563398164978</v>
      </c>
      <c r="J35" s="464">
        <f>J34/M34*100</f>
        <v>4.0875820495324851</v>
      </c>
      <c r="K35" s="464">
        <f>K34/M34*100</f>
        <v>18.529529731926146</v>
      </c>
      <c r="L35" s="464">
        <f>L34/M34*100</f>
        <v>7.8882372908253435</v>
      </c>
      <c r="M35" s="465">
        <f>L35+K35+J35+I35+H35+G35+F35+E35+D35+C35</f>
        <v>99.999999999999957</v>
      </c>
      <c r="N35" s="466"/>
      <c r="O35" s="467"/>
      <c r="R35" s="557"/>
    </row>
    <row r="36" spans="1:19" x14ac:dyDescent="0.25">
      <c r="A36" s="443"/>
      <c r="B36" s="468"/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70"/>
      <c r="N36" s="469"/>
      <c r="O36" s="471"/>
      <c r="S36" s="473"/>
    </row>
    <row r="37" spans="1:19" x14ac:dyDescent="0.25">
      <c r="C37" s="472"/>
      <c r="D37" s="443"/>
      <c r="E37" s="443"/>
      <c r="F37" s="443"/>
      <c r="G37" s="472"/>
      <c r="H37" s="443"/>
      <c r="M37" s="473"/>
      <c r="O37" s="94"/>
      <c r="P37" s="473"/>
      <c r="Q37" s="473"/>
    </row>
    <row r="38" spans="1:19" x14ac:dyDescent="0.25">
      <c r="B38" s="2"/>
      <c r="C38" s="472"/>
      <c r="D38" s="472"/>
      <c r="E38" s="472"/>
      <c r="F38" s="472"/>
      <c r="G38" s="472"/>
      <c r="H38" s="472"/>
      <c r="I38" s="472"/>
      <c r="J38" s="472"/>
      <c r="K38" s="472"/>
      <c r="L38" s="472"/>
      <c r="M38" s="473"/>
      <c r="O38" s="94"/>
    </row>
    <row r="39" spans="1:19" x14ac:dyDescent="0.25">
      <c r="C39" s="473"/>
      <c r="I39" s="93"/>
      <c r="M39" s="473"/>
    </row>
    <row r="40" spans="1:19" x14ac:dyDescent="0.25">
      <c r="I40" s="93"/>
    </row>
    <row r="41" spans="1:19" x14ac:dyDescent="0.25">
      <c r="I41" s="93"/>
    </row>
    <row r="42" spans="1:19" x14ac:dyDescent="0.25">
      <c r="I42" s="93"/>
      <c r="L42" s="473"/>
    </row>
    <row r="43" spans="1:19" x14ac:dyDescent="0.25">
      <c r="I43" s="93"/>
    </row>
    <row r="44" spans="1:19" x14ac:dyDescent="0.25">
      <c r="I44" s="93"/>
      <c r="L44" s="473"/>
    </row>
    <row r="52" spans="9:9" x14ac:dyDescent="0.25">
      <c r="I52" s="47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3A21-F66C-4446-BEFA-214D3C6127DF}">
  <dimension ref="A1:E37"/>
  <sheetViews>
    <sheetView workbookViewId="0">
      <selection activeCell="E16" sqref="E16"/>
    </sheetView>
  </sheetViews>
  <sheetFormatPr defaultRowHeight="16.5" x14ac:dyDescent="0.3"/>
  <cols>
    <col min="1" max="1" width="10.5703125" style="483" customWidth="1"/>
    <col min="2" max="2" width="90.42578125" style="483" customWidth="1"/>
    <col min="3" max="3" width="23.7109375" style="483" customWidth="1"/>
    <col min="4" max="4" width="22" customWidth="1"/>
    <col min="5" max="5" width="22" bestFit="1" customWidth="1"/>
    <col min="257" max="257" width="10.5703125" customWidth="1"/>
    <col min="258" max="258" width="90.42578125" customWidth="1"/>
    <col min="259" max="259" width="22.28515625" customWidth="1"/>
    <col min="260" max="260" width="22" customWidth="1"/>
    <col min="261" max="261" width="22" bestFit="1" customWidth="1"/>
    <col min="513" max="513" width="10.5703125" customWidth="1"/>
    <col min="514" max="514" width="90.42578125" customWidth="1"/>
    <col min="515" max="515" width="22.28515625" customWidth="1"/>
    <col min="516" max="516" width="22" customWidth="1"/>
    <col min="517" max="517" width="22" bestFit="1" customWidth="1"/>
    <col min="769" max="769" width="10.5703125" customWidth="1"/>
    <col min="770" max="770" width="90.42578125" customWidth="1"/>
    <col min="771" max="771" width="22.28515625" customWidth="1"/>
    <col min="772" max="772" width="22" customWidth="1"/>
    <col min="773" max="773" width="22" bestFit="1" customWidth="1"/>
    <col min="1025" max="1025" width="10.5703125" customWidth="1"/>
    <col min="1026" max="1026" width="90.42578125" customWidth="1"/>
    <col min="1027" max="1027" width="22.28515625" customWidth="1"/>
    <col min="1028" max="1028" width="22" customWidth="1"/>
    <col min="1029" max="1029" width="22" bestFit="1" customWidth="1"/>
    <col min="1281" max="1281" width="10.5703125" customWidth="1"/>
    <col min="1282" max="1282" width="90.42578125" customWidth="1"/>
    <col min="1283" max="1283" width="22.28515625" customWidth="1"/>
    <col min="1284" max="1284" width="22" customWidth="1"/>
    <col min="1285" max="1285" width="22" bestFit="1" customWidth="1"/>
    <col min="1537" max="1537" width="10.5703125" customWidth="1"/>
    <col min="1538" max="1538" width="90.42578125" customWidth="1"/>
    <col min="1539" max="1539" width="22.28515625" customWidth="1"/>
    <col min="1540" max="1540" width="22" customWidth="1"/>
    <col min="1541" max="1541" width="22" bestFit="1" customWidth="1"/>
    <col min="1793" max="1793" width="10.5703125" customWidth="1"/>
    <col min="1794" max="1794" width="90.42578125" customWidth="1"/>
    <col min="1795" max="1795" width="22.28515625" customWidth="1"/>
    <col min="1796" max="1796" width="22" customWidth="1"/>
    <col min="1797" max="1797" width="22" bestFit="1" customWidth="1"/>
    <col min="2049" max="2049" width="10.5703125" customWidth="1"/>
    <col min="2050" max="2050" width="90.42578125" customWidth="1"/>
    <col min="2051" max="2051" width="22.28515625" customWidth="1"/>
    <col min="2052" max="2052" width="22" customWidth="1"/>
    <col min="2053" max="2053" width="22" bestFit="1" customWidth="1"/>
    <col min="2305" max="2305" width="10.5703125" customWidth="1"/>
    <col min="2306" max="2306" width="90.42578125" customWidth="1"/>
    <col min="2307" max="2307" width="22.28515625" customWidth="1"/>
    <col min="2308" max="2308" width="22" customWidth="1"/>
    <col min="2309" max="2309" width="22" bestFit="1" customWidth="1"/>
    <col min="2561" max="2561" width="10.5703125" customWidth="1"/>
    <col min="2562" max="2562" width="90.42578125" customWidth="1"/>
    <col min="2563" max="2563" width="22.28515625" customWidth="1"/>
    <col min="2564" max="2564" width="22" customWidth="1"/>
    <col min="2565" max="2565" width="22" bestFit="1" customWidth="1"/>
    <col min="2817" max="2817" width="10.5703125" customWidth="1"/>
    <col min="2818" max="2818" width="90.42578125" customWidth="1"/>
    <col min="2819" max="2819" width="22.28515625" customWidth="1"/>
    <col min="2820" max="2820" width="22" customWidth="1"/>
    <col min="2821" max="2821" width="22" bestFit="1" customWidth="1"/>
    <col min="3073" max="3073" width="10.5703125" customWidth="1"/>
    <col min="3074" max="3074" width="90.42578125" customWidth="1"/>
    <col min="3075" max="3075" width="22.28515625" customWidth="1"/>
    <col min="3076" max="3076" width="22" customWidth="1"/>
    <col min="3077" max="3077" width="22" bestFit="1" customWidth="1"/>
    <col min="3329" max="3329" width="10.5703125" customWidth="1"/>
    <col min="3330" max="3330" width="90.42578125" customWidth="1"/>
    <col min="3331" max="3331" width="22.28515625" customWidth="1"/>
    <col min="3332" max="3332" width="22" customWidth="1"/>
    <col min="3333" max="3333" width="22" bestFit="1" customWidth="1"/>
    <col min="3585" max="3585" width="10.5703125" customWidth="1"/>
    <col min="3586" max="3586" width="90.42578125" customWidth="1"/>
    <col min="3587" max="3587" width="22.28515625" customWidth="1"/>
    <col min="3588" max="3588" width="22" customWidth="1"/>
    <col min="3589" max="3589" width="22" bestFit="1" customWidth="1"/>
    <col min="3841" max="3841" width="10.5703125" customWidth="1"/>
    <col min="3842" max="3842" width="90.42578125" customWidth="1"/>
    <col min="3843" max="3843" width="22.28515625" customWidth="1"/>
    <col min="3844" max="3844" width="22" customWidth="1"/>
    <col min="3845" max="3845" width="22" bestFit="1" customWidth="1"/>
    <col min="4097" max="4097" width="10.5703125" customWidth="1"/>
    <col min="4098" max="4098" width="90.42578125" customWidth="1"/>
    <col min="4099" max="4099" width="22.28515625" customWidth="1"/>
    <col min="4100" max="4100" width="22" customWidth="1"/>
    <col min="4101" max="4101" width="22" bestFit="1" customWidth="1"/>
    <col min="4353" max="4353" width="10.5703125" customWidth="1"/>
    <col min="4354" max="4354" width="90.42578125" customWidth="1"/>
    <col min="4355" max="4355" width="22.28515625" customWidth="1"/>
    <col min="4356" max="4356" width="22" customWidth="1"/>
    <col min="4357" max="4357" width="22" bestFit="1" customWidth="1"/>
    <col min="4609" max="4609" width="10.5703125" customWidth="1"/>
    <col min="4610" max="4610" width="90.42578125" customWidth="1"/>
    <col min="4611" max="4611" width="22.28515625" customWidth="1"/>
    <col min="4612" max="4612" width="22" customWidth="1"/>
    <col min="4613" max="4613" width="22" bestFit="1" customWidth="1"/>
    <col min="4865" max="4865" width="10.5703125" customWidth="1"/>
    <col min="4866" max="4866" width="90.42578125" customWidth="1"/>
    <col min="4867" max="4867" width="22.28515625" customWidth="1"/>
    <col min="4868" max="4868" width="22" customWidth="1"/>
    <col min="4869" max="4869" width="22" bestFit="1" customWidth="1"/>
    <col min="5121" max="5121" width="10.5703125" customWidth="1"/>
    <col min="5122" max="5122" width="90.42578125" customWidth="1"/>
    <col min="5123" max="5123" width="22.28515625" customWidth="1"/>
    <col min="5124" max="5124" width="22" customWidth="1"/>
    <col min="5125" max="5125" width="22" bestFit="1" customWidth="1"/>
    <col min="5377" max="5377" width="10.5703125" customWidth="1"/>
    <col min="5378" max="5378" width="90.42578125" customWidth="1"/>
    <col min="5379" max="5379" width="22.28515625" customWidth="1"/>
    <col min="5380" max="5380" width="22" customWidth="1"/>
    <col min="5381" max="5381" width="22" bestFit="1" customWidth="1"/>
    <col min="5633" max="5633" width="10.5703125" customWidth="1"/>
    <col min="5634" max="5634" width="90.42578125" customWidth="1"/>
    <col min="5635" max="5635" width="22.28515625" customWidth="1"/>
    <col min="5636" max="5636" width="22" customWidth="1"/>
    <col min="5637" max="5637" width="22" bestFit="1" customWidth="1"/>
    <col min="5889" max="5889" width="10.5703125" customWidth="1"/>
    <col min="5890" max="5890" width="90.42578125" customWidth="1"/>
    <col min="5891" max="5891" width="22.28515625" customWidth="1"/>
    <col min="5892" max="5892" width="22" customWidth="1"/>
    <col min="5893" max="5893" width="22" bestFit="1" customWidth="1"/>
    <col min="6145" max="6145" width="10.5703125" customWidth="1"/>
    <col min="6146" max="6146" width="90.42578125" customWidth="1"/>
    <col min="6147" max="6147" width="22.28515625" customWidth="1"/>
    <col min="6148" max="6148" width="22" customWidth="1"/>
    <col min="6149" max="6149" width="22" bestFit="1" customWidth="1"/>
    <col min="6401" max="6401" width="10.5703125" customWidth="1"/>
    <col min="6402" max="6402" width="90.42578125" customWidth="1"/>
    <col min="6403" max="6403" width="22.28515625" customWidth="1"/>
    <col min="6404" max="6404" width="22" customWidth="1"/>
    <col min="6405" max="6405" width="22" bestFit="1" customWidth="1"/>
    <col min="6657" max="6657" width="10.5703125" customWidth="1"/>
    <col min="6658" max="6658" width="90.42578125" customWidth="1"/>
    <col min="6659" max="6659" width="22.28515625" customWidth="1"/>
    <col min="6660" max="6660" width="22" customWidth="1"/>
    <col min="6661" max="6661" width="22" bestFit="1" customWidth="1"/>
    <col min="6913" max="6913" width="10.5703125" customWidth="1"/>
    <col min="6914" max="6914" width="90.42578125" customWidth="1"/>
    <col min="6915" max="6915" width="22.28515625" customWidth="1"/>
    <col min="6916" max="6916" width="22" customWidth="1"/>
    <col min="6917" max="6917" width="22" bestFit="1" customWidth="1"/>
    <col min="7169" max="7169" width="10.5703125" customWidth="1"/>
    <col min="7170" max="7170" width="90.42578125" customWidth="1"/>
    <col min="7171" max="7171" width="22.28515625" customWidth="1"/>
    <col min="7172" max="7172" width="22" customWidth="1"/>
    <col min="7173" max="7173" width="22" bestFit="1" customWidth="1"/>
    <col min="7425" max="7425" width="10.5703125" customWidth="1"/>
    <col min="7426" max="7426" width="90.42578125" customWidth="1"/>
    <col min="7427" max="7427" width="22.28515625" customWidth="1"/>
    <col min="7428" max="7428" width="22" customWidth="1"/>
    <col min="7429" max="7429" width="22" bestFit="1" customWidth="1"/>
    <col min="7681" max="7681" width="10.5703125" customWidth="1"/>
    <col min="7682" max="7682" width="90.42578125" customWidth="1"/>
    <col min="7683" max="7683" width="22.28515625" customWidth="1"/>
    <col min="7684" max="7684" width="22" customWidth="1"/>
    <col min="7685" max="7685" width="22" bestFit="1" customWidth="1"/>
    <col min="7937" max="7937" width="10.5703125" customWidth="1"/>
    <col min="7938" max="7938" width="90.42578125" customWidth="1"/>
    <col min="7939" max="7939" width="22.28515625" customWidth="1"/>
    <col min="7940" max="7940" width="22" customWidth="1"/>
    <col min="7941" max="7941" width="22" bestFit="1" customWidth="1"/>
    <col min="8193" max="8193" width="10.5703125" customWidth="1"/>
    <col min="8194" max="8194" width="90.42578125" customWidth="1"/>
    <col min="8195" max="8195" width="22.28515625" customWidth="1"/>
    <col min="8196" max="8196" width="22" customWidth="1"/>
    <col min="8197" max="8197" width="22" bestFit="1" customWidth="1"/>
    <col min="8449" max="8449" width="10.5703125" customWidth="1"/>
    <col min="8450" max="8450" width="90.42578125" customWidth="1"/>
    <col min="8451" max="8451" width="22.28515625" customWidth="1"/>
    <col min="8452" max="8452" width="22" customWidth="1"/>
    <col min="8453" max="8453" width="22" bestFit="1" customWidth="1"/>
    <col min="8705" max="8705" width="10.5703125" customWidth="1"/>
    <col min="8706" max="8706" width="90.42578125" customWidth="1"/>
    <col min="8707" max="8707" width="22.28515625" customWidth="1"/>
    <col min="8708" max="8708" width="22" customWidth="1"/>
    <col min="8709" max="8709" width="22" bestFit="1" customWidth="1"/>
    <col min="8961" max="8961" width="10.5703125" customWidth="1"/>
    <col min="8962" max="8962" width="90.42578125" customWidth="1"/>
    <col min="8963" max="8963" width="22.28515625" customWidth="1"/>
    <col min="8964" max="8964" width="22" customWidth="1"/>
    <col min="8965" max="8965" width="22" bestFit="1" customWidth="1"/>
    <col min="9217" max="9217" width="10.5703125" customWidth="1"/>
    <col min="9218" max="9218" width="90.42578125" customWidth="1"/>
    <col min="9219" max="9219" width="22.28515625" customWidth="1"/>
    <col min="9220" max="9220" width="22" customWidth="1"/>
    <col min="9221" max="9221" width="22" bestFit="1" customWidth="1"/>
    <col min="9473" max="9473" width="10.5703125" customWidth="1"/>
    <col min="9474" max="9474" width="90.42578125" customWidth="1"/>
    <col min="9475" max="9475" width="22.28515625" customWidth="1"/>
    <col min="9476" max="9476" width="22" customWidth="1"/>
    <col min="9477" max="9477" width="22" bestFit="1" customWidth="1"/>
    <col min="9729" max="9729" width="10.5703125" customWidth="1"/>
    <col min="9730" max="9730" width="90.42578125" customWidth="1"/>
    <col min="9731" max="9731" width="22.28515625" customWidth="1"/>
    <col min="9732" max="9732" width="22" customWidth="1"/>
    <col min="9733" max="9733" width="22" bestFit="1" customWidth="1"/>
    <col min="9985" max="9985" width="10.5703125" customWidth="1"/>
    <col min="9986" max="9986" width="90.42578125" customWidth="1"/>
    <col min="9987" max="9987" width="22.28515625" customWidth="1"/>
    <col min="9988" max="9988" width="22" customWidth="1"/>
    <col min="9989" max="9989" width="22" bestFit="1" customWidth="1"/>
    <col min="10241" max="10241" width="10.5703125" customWidth="1"/>
    <col min="10242" max="10242" width="90.42578125" customWidth="1"/>
    <col min="10243" max="10243" width="22.28515625" customWidth="1"/>
    <col min="10244" max="10244" width="22" customWidth="1"/>
    <col min="10245" max="10245" width="22" bestFit="1" customWidth="1"/>
    <col min="10497" max="10497" width="10.5703125" customWidth="1"/>
    <col min="10498" max="10498" width="90.42578125" customWidth="1"/>
    <col min="10499" max="10499" width="22.28515625" customWidth="1"/>
    <col min="10500" max="10500" width="22" customWidth="1"/>
    <col min="10501" max="10501" width="22" bestFit="1" customWidth="1"/>
    <col min="10753" max="10753" width="10.5703125" customWidth="1"/>
    <col min="10754" max="10754" width="90.42578125" customWidth="1"/>
    <col min="10755" max="10755" width="22.28515625" customWidth="1"/>
    <col min="10756" max="10756" width="22" customWidth="1"/>
    <col min="10757" max="10757" width="22" bestFit="1" customWidth="1"/>
    <col min="11009" max="11009" width="10.5703125" customWidth="1"/>
    <col min="11010" max="11010" width="90.42578125" customWidth="1"/>
    <col min="11011" max="11011" width="22.28515625" customWidth="1"/>
    <col min="11012" max="11012" width="22" customWidth="1"/>
    <col min="11013" max="11013" width="22" bestFit="1" customWidth="1"/>
    <col min="11265" max="11265" width="10.5703125" customWidth="1"/>
    <col min="11266" max="11266" width="90.42578125" customWidth="1"/>
    <col min="11267" max="11267" width="22.28515625" customWidth="1"/>
    <col min="11268" max="11268" width="22" customWidth="1"/>
    <col min="11269" max="11269" width="22" bestFit="1" customWidth="1"/>
    <col min="11521" max="11521" width="10.5703125" customWidth="1"/>
    <col min="11522" max="11522" width="90.42578125" customWidth="1"/>
    <col min="11523" max="11523" width="22.28515625" customWidth="1"/>
    <col min="11524" max="11524" width="22" customWidth="1"/>
    <col min="11525" max="11525" width="22" bestFit="1" customWidth="1"/>
    <col min="11777" max="11777" width="10.5703125" customWidth="1"/>
    <col min="11778" max="11778" width="90.42578125" customWidth="1"/>
    <col min="11779" max="11779" width="22.28515625" customWidth="1"/>
    <col min="11780" max="11780" width="22" customWidth="1"/>
    <col min="11781" max="11781" width="22" bestFit="1" customWidth="1"/>
    <col min="12033" max="12033" width="10.5703125" customWidth="1"/>
    <col min="12034" max="12034" width="90.42578125" customWidth="1"/>
    <col min="12035" max="12035" width="22.28515625" customWidth="1"/>
    <col min="12036" max="12036" width="22" customWidth="1"/>
    <col min="12037" max="12037" width="22" bestFit="1" customWidth="1"/>
    <col min="12289" max="12289" width="10.5703125" customWidth="1"/>
    <col min="12290" max="12290" width="90.42578125" customWidth="1"/>
    <col min="12291" max="12291" width="22.28515625" customWidth="1"/>
    <col min="12292" max="12292" width="22" customWidth="1"/>
    <col min="12293" max="12293" width="22" bestFit="1" customWidth="1"/>
    <col min="12545" max="12545" width="10.5703125" customWidth="1"/>
    <col min="12546" max="12546" width="90.42578125" customWidth="1"/>
    <col min="12547" max="12547" width="22.28515625" customWidth="1"/>
    <col min="12548" max="12548" width="22" customWidth="1"/>
    <col min="12549" max="12549" width="22" bestFit="1" customWidth="1"/>
    <col min="12801" max="12801" width="10.5703125" customWidth="1"/>
    <col min="12802" max="12802" width="90.42578125" customWidth="1"/>
    <col min="12803" max="12803" width="22.28515625" customWidth="1"/>
    <col min="12804" max="12804" width="22" customWidth="1"/>
    <col min="12805" max="12805" width="22" bestFit="1" customWidth="1"/>
    <col min="13057" max="13057" width="10.5703125" customWidth="1"/>
    <col min="13058" max="13058" width="90.42578125" customWidth="1"/>
    <col min="13059" max="13059" width="22.28515625" customWidth="1"/>
    <col min="13060" max="13060" width="22" customWidth="1"/>
    <col min="13061" max="13061" width="22" bestFit="1" customWidth="1"/>
    <col min="13313" max="13313" width="10.5703125" customWidth="1"/>
    <col min="13314" max="13314" width="90.42578125" customWidth="1"/>
    <col min="13315" max="13315" width="22.28515625" customWidth="1"/>
    <col min="13316" max="13316" width="22" customWidth="1"/>
    <col min="13317" max="13317" width="22" bestFit="1" customWidth="1"/>
    <col min="13569" max="13569" width="10.5703125" customWidth="1"/>
    <col min="13570" max="13570" width="90.42578125" customWidth="1"/>
    <col min="13571" max="13571" width="22.28515625" customWidth="1"/>
    <col min="13572" max="13572" width="22" customWidth="1"/>
    <col min="13573" max="13573" width="22" bestFit="1" customWidth="1"/>
    <col min="13825" max="13825" width="10.5703125" customWidth="1"/>
    <col min="13826" max="13826" width="90.42578125" customWidth="1"/>
    <col min="13827" max="13827" width="22.28515625" customWidth="1"/>
    <col min="13828" max="13828" width="22" customWidth="1"/>
    <col min="13829" max="13829" width="22" bestFit="1" customWidth="1"/>
    <col min="14081" max="14081" width="10.5703125" customWidth="1"/>
    <col min="14082" max="14082" width="90.42578125" customWidth="1"/>
    <col min="14083" max="14083" width="22.28515625" customWidth="1"/>
    <col min="14084" max="14084" width="22" customWidth="1"/>
    <col min="14085" max="14085" width="22" bestFit="1" customWidth="1"/>
    <col min="14337" max="14337" width="10.5703125" customWidth="1"/>
    <col min="14338" max="14338" width="90.42578125" customWidth="1"/>
    <col min="14339" max="14339" width="22.28515625" customWidth="1"/>
    <col min="14340" max="14340" width="22" customWidth="1"/>
    <col min="14341" max="14341" width="22" bestFit="1" customWidth="1"/>
    <col min="14593" max="14593" width="10.5703125" customWidth="1"/>
    <col min="14594" max="14594" width="90.42578125" customWidth="1"/>
    <col min="14595" max="14595" width="22.28515625" customWidth="1"/>
    <col min="14596" max="14596" width="22" customWidth="1"/>
    <col min="14597" max="14597" width="22" bestFit="1" customWidth="1"/>
    <col min="14849" max="14849" width="10.5703125" customWidth="1"/>
    <col min="14850" max="14850" width="90.42578125" customWidth="1"/>
    <col min="14851" max="14851" width="22.28515625" customWidth="1"/>
    <col min="14852" max="14852" width="22" customWidth="1"/>
    <col min="14853" max="14853" width="22" bestFit="1" customWidth="1"/>
    <col min="15105" max="15105" width="10.5703125" customWidth="1"/>
    <col min="15106" max="15106" width="90.42578125" customWidth="1"/>
    <col min="15107" max="15107" width="22.28515625" customWidth="1"/>
    <col min="15108" max="15108" width="22" customWidth="1"/>
    <col min="15109" max="15109" width="22" bestFit="1" customWidth="1"/>
    <col min="15361" max="15361" width="10.5703125" customWidth="1"/>
    <col min="15362" max="15362" width="90.42578125" customWidth="1"/>
    <col min="15363" max="15363" width="22.28515625" customWidth="1"/>
    <col min="15364" max="15364" width="22" customWidth="1"/>
    <col min="15365" max="15365" width="22" bestFit="1" customWidth="1"/>
    <col min="15617" max="15617" width="10.5703125" customWidth="1"/>
    <col min="15618" max="15618" width="90.42578125" customWidth="1"/>
    <col min="15619" max="15619" width="22.28515625" customWidth="1"/>
    <col min="15620" max="15620" width="22" customWidth="1"/>
    <col min="15621" max="15621" width="22" bestFit="1" customWidth="1"/>
    <col min="15873" max="15873" width="10.5703125" customWidth="1"/>
    <col min="15874" max="15874" width="90.42578125" customWidth="1"/>
    <col min="15875" max="15875" width="22.28515625" customWidth="1"/>
    <col min="15876" max="15876" width="22" customWidth="1"/>
    <col min="15877" max="15877" width="22" bestFit="1" customWidth="1"/>
    <col min="16129" max="16129" width="10.5703125" customWidth="1"/>
    <col min="16130" max="16130" width="90.42578125" customWidth="1"/>
    <col min="16131" max="16131" width="22.28515625" customWidth="1"/>
    <col min="16132" max="16132" width="22" customWidth="1"/>
    <col min="16133" max="16133" width="22" bestFit="1" customWidth="1"/>
  </cols>
  <sheetData>
    <row r="1" spans="1:4" ht="25.5" x14ac:dyDescent="0.35">
      <c r="B1" s="484" t="s">
        <v>117</v>
      </c>
      <c r="C1" s="485"/>
      <c r="D1" s="486"/>
    </row>
    <row r="2" spans="1:4" ht="24" thickBot="1" x14ac:dyDescent="0.4">
      <c r="A2" s="487"/>
      <c r="B2" s="488" t="s">
        <v>251</v>
      </c>
      <c r="D2" s="486"/>
    </row>
    <row r="3" spans="1:4" ht="24" thickBot="1" x14ac:dyDescent="0.4">
      <c r="A3" s="489" t="s">
        <v>225</v>
      </c>
      <c r="B3" s="490" t="s">
        <v>226</v>
      </c>
      <c r="C3" s="489" t="s">
        <v>250</v>
      </c>
      <c r="D3" s="486"/>
    </row>
    <row r="4" spans="1:4" s="494" customFormat="1" ht="13.5" thickBot="1" x14ac:dyDescent="0.25">
      <c r="A4" s="491">
        <v>1</v>
      </c>
      <c r="B4" s="492">
        <v>2</v>
      </c>
      <c r="C4" s="491">
        <v>3</v>
      </c>
      <c r="D4" s="493"/>
    </row>
    <row r="5" spans="1:4" ht="23.25" x14ac:dyDescent="0.35">
      <c r="A5" s="495">
        <v>16028</v>
      </c>
      <c r="B5" s="496" t="s">
        <v>177</v>
      </c>
      <c r="C5" s="554">
        <v>50000</v>
      </c>
      <c r="D5" s="486"/>
    </row>
    <row r="6" spans="1:4" ht="23.25" x14ac:dyDescent="0.35">
      <c r="A6" s="495">
        <v>18028</v>
      </c>
      <c r="B6" s="496" t="s">
        <v>227</v>
      </c>
      <c r="C6" s="554">
        <v>60000</v>
      </c>
      <c r="D6" s="486"/>
    </row>
    <row r="7" spans="1:4" ht="23.25" x14ac:dyDescent="0.35">
      <c r="A7" s="495">
        <v>48028</v>
      </c>
      <c r="B7" s="496" t="s">
        <v>228</v>
      </c>
      <c r="C7" s="554">
        <v>40000</v>
      </c>
      <c r="D7" s="486"/>
    </row>
    <row r="8" spans="1:4" ht="23.25" x14ac:dyDescent="0.35">
      <c r="A8" s="495">
        <v>47028</v>
      </c>
      <c r="B8" s="496" t="s">
        <v>229</v>
      </c>
      <c r="C8" s="554">
        <v>120015.05</v>
      </c>
      <c r="D8" s="486"/>
    </row>
    <row r="9" spans="1:4" ht="23.25" x14ac:dyDescent="0.35">
      <c r="A9" s="497">
        <v>73037</v>
      </c>
      <c r="B9" s="498" t="s">
        <v>230</v>
      </c>
      <c r="C9" s="556">
        <v>10000</v>
      </c>
      <c r="D9" s="486"/>
    </row>
    <row r="10" spans="1:4" ht="23.25" x14ac:dyDescent="0.35">
      <c r="A10" s="499">
        <v>85028</v>
      </c>
      <c r="B10" s="500" t="s">
        <v>231</v>
      </c>
      <c r="C10" s="555">
        <v>110000</v>
      </c>
      <c r="D10" s="486"/>
    </row>
    <row r="11" spans="1:4" ht="24" thickBot="1" x14ac:dyDescent="0.4">
      <c r="A11" s="501">
        <v>92140</v>
      </c>
      <c r="B11" s="500" t="s">
        <v>232</v>
      </c>
      <c r="C11" s="555">
        <v>124157</v>
      </c>
      <c r="D11" s="486"/>
    </row>
    <row r="12" spans="1:4" ht="24" thickBot="1" x14ac:dyDescent="0.4">
      <c r="A12" s="502"/>
      <c r="B12" s="503" t="s">
        <v>233</v>
      </c>
      <c r="C12" s="504">
        <f>SUM(C5:C11)</f>
        <v>514172.05</v>
      </c>
      <c r="D12" s="505"/>
    </row>
    <row r="13" spans="1:4" ht="23.25" x14ac:dyDescent="0.35">
      <c r="C13" s="506"/>
      <c r="D13" s="486"/>
    </row>
    <row r="14" spans="1:4" ht="24" thickBot="1" x14ac:dyDescent="0.4">
      <c r="A14" s="485" t="s">
        <v>234</v>
      </c>
      <c r="B14" s="487"/>
      <c r="C14" s="506"/>
      <c r="D14" s="486"/>
    </row>
    <row r="15" spans="1:4" ht="41.25" thickBot="1" x14ac:dyDescent="0.4">
      <c r="A15" s="489" t="s">
        <v>235</v>
      </c>
      <c r="B15" s="507" t="s">
        <v>226</v>
      </c>
      <c r="C15" s="508" t="s">
        <v>249</v>
      </c>
      <c r="D15" s="486"/>
    </row>
    <row r="16" spans="1:4" ht="24" thickBot="1" x14ac:dyDescent="0.4">
      <c r="A16" s="509" t="s">
        <v>236</v>
      </c>
      <c r="B16" s="510" t="s">
        <v>118</v>
      </c>
      <c r="C16" s="511">
        <f>C17</f>
        <v>10000</v>
      </c>
      <c r="D16" s="505"/>
    </row>
    <row r="17" spans="1:5" s="515" customFormat="1" ht="19.5" thickBot="1" x14ac:dyDescent="0.35">
      <c r="A17" s="512">
        <v>1</v>
      </c>
      <c r="B17" s="513" t="s">
        <v>237</v>
      </c>
      <c r="C17" s="514">
        <v>10000</v>
      </c>
      <c r="D17" s="438"/>
    </row>
    <row r="18" spans="1:5" s="515" customFormat="1" ht="21" thickBot="1" x14ac:dyDescent="0.35">
      <c r="A18" s="509" t="s">
        <v>238</v>
      </c>
      <c r="B18" s="510" t="s">
        <v>239</v>
      </c>
      <c r="C18" s="511">
        <f>C19</f>
        <v>6850</v>
      </c>
      <c r="D18" s="438"/>
    </row>
    <row r="19" spans="1:5" s="515" customFormat="1" ht="19.5" thickBot="1" x14ac:dyDescent="0.35">
      <c r="A19" s="516">
        <v>1</v>
      </c>
      <c r="B19" s="517" t="s">
        <v>240</v>
      </c>
      <c r="C19" s="518">
        <v>6850</v>
      </c>
      <c r="D19" s="438"/>
      <c r="E19" s="519"/>
    </row>
    <row r="20" spans="1:5" s="515" customFormat="1" ht="19.5" thickBot="1" x14ac:dyDescent="0.35">
      <c r="A20" s="520" t="s">
        <v>241</v>
      </c>
      <c r="B20" s="521" t="s">
        <v>242</v>
      </c>
      <c r="C20" s="522">
        <f>SUM(C21:C21)</f>
        <v>0</v>
      </c>
      <c r="D20" s="440"/>
    </row>
    <row r="21" spans="1:5" s="526" customFormat="1" ht="19.5" thickBot="1" x14ac:dyDescent="0.3">
      <c r="A21" s="523">
        <v>1</v>
      </c>
      <c r="B21" s="524"/>
      <c r="C21" s="525">
        <v>0</v>
      </c>
      <c r="D21" s="439"/>
    </row>
    <row r="22" spans="1:5" s="515" customFormat="1" ht="19.5" thickBot="1" x14ac:dyDescent="0.35">
      <c r="A22" s="520" t="s">
        <v>243</v>
      </c>
      <c r="B22" s="527" t="s">
        <v>244</v>
      </c>
      <c r="C22" s="528">
        <f>C23</f>
        <v>200</v>
      </c>
    </row>
    <row r="23" spans="1:5" s="532" customFormat="1" ht="18.75" thickBot="1" x14ac:dyDescent="0.3">
      <c r="A23" s="529">
        <v>1</v>
      </c>
      <c r="B23" s="530" t="s">
        <v>237</v>
      </c>
      <c r="C23" s="531">
        <v>200</v>
      </c>
    </row>
    <row r="24" spans="1:5" s="515" customFormat="1" ht="19.5" thickBot="1" x14ac:dyDescent="0.35">
      <c r="A24" s="533" t="s">
        <v>245</v>
      </c>
      <c r="B24" s="534" t="s">
        <v>246</v>
      </c>
      <c r="C24" s="535">
        <f>SUM(C25:C25)</f>
        <v>25132</v>
      </c>
      <c r="D24" s="519"/>
      <c r="E24" s="519"/>
    </row>
    <row r="25" spans="1:5" s="515" customFormat="1" ht="19.5" thickBot="1" x14ac:dyDescent="0.35">
      <c r="A25" s="536">
        <v>1</v>
      </c>
      <c r="B25" s="537" t="s">
        <v>247</v>
      </c>
      <c r="C25" s="538">
        <v>25132</v>
      </c>
    </row>
    <row r="26" spans="1:5" s="515" customFormat="1" ht="19.5" thickBot="1" x14ac:dyDescent="0.35">
      <c r="A26" s="539"/>
      <c r="B26" s="540" t="s">
        <v>248</v>
      </c>
      <c r="C26" s="541">
        <f>C16+C18+C22+C20+C24</f>
        <v>42182</v>
      </c>
      <c r="D26" s="542"/>
    </row>
    <row r="27" spans="1:5" x14ac:dyDescent="0.3">
      <c r="D27" s="7"/>
    </row>
    <row r="32" spans="1:5" ht="27" x14ac:dyDescent="0.35">
      <c r="B32" s="543"/>
      <c r="C32" s="544"/>
    </row>
    <row r="33" spans="1:3" ht="27" x14ac:dyDescent="0.35">
      <c r="A33" s="545"/>
      <c r="B33" s="543"/>
      <c r="C33" s="545"/>
    </row>
    <row r="34" spans="1:3" ht="27" x14ac:dyDescent="0.35">
      <c r="B34" s="543"/>
      <c r="C34" s="545"/>
    </row>
    <row r="37" spans="1:3" ht="20.25" x14ac:dyDescent="0.3">
      <c r="A37" s="4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Buxheti i planifikuar 2025</vt:lpstr>
      <vt:lpstr>SHPENZIMET-2025</vt:lpstr>
      <vt:lpstr>S.Transfere&amp;Komunalit</vt:lpstr>
      <vt:lpstr>HVK</vt:lpstr>
      <vt:lpstr>M&amp;SH</vt:lpstr>
      <vt:lpstr>Subvencionet</vt:lpstr>
    </vt:vector>
  </TitlesOfParts>
  <Company>ASHI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Fitore Vishi</dc:creator>
  <cp:lastModifiedBy>Fitore Vishi</cp:lastModifiedBy>
  <dcterms:created xsi:type="dcterms:W3CDTF">2025-04-07T06:59:28Z</dcterms:created>
  <dcterms:modified xsi:type="dcterms:W3CDTF">2025-10-16T09:11:52Z</dcterms:modified>
</cp:coreProperties>
</file>